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E:\Plan Action 2022\PPID\Monev KID\Variabel Mengumumkan\"/>
    </mc:Choice>
  </mc:AlternateContent>
  <xr:revisionPtr revIDLastSave="0" documentId="8_{063DDA01-0A54-43A5-BB6B-7AC732ED2A5A}" xr6:coauthVersionLast="47" xr6:coauthVersionMax="47" xr10:uidLastSave="{00000000-0000-0000-0000-000000000000}"/>
  <bookViews>
    <workbookView xWindow="-120" yWindow="-120" windowWidth="20730" windowHeight="11160" firstSheet="5" activeTab="5" xr2:uid="{00000000-000D-0000-FFFF-FFFF00000000}"/>
  </bookViews>
  <sheets>
    <sheet name="Sheet1 (2)" sheetId="4" state="hidden" r:id="rId1"/>
    <sheet name="Sheet1" sheetId="1" state="hidden" r:id="rId2"/>
    <sheet name="Sheet4" sheetId="5" state="hidden" r:id="rId3"/>
    <sheet name="Sheet2" sheetId="2" state="hidden" r:id="rId4"/>
    <sheet name="Sheet3" sheetId="3" state="hidden" r:id="rId5"/>
    <sheet name="kegiatan" sheetId="6" r:id="rId6"/>
    <sheet name="program" sheetId="7" r:id="rId7"/>
  </sheets>
  <externalReferences>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1" i="7" l="1"/>
  <c r="C20" i="7" s="1"/>
  <c r="C19" i="7"/>
  <c r="C18" i="7"/>
  <c r="C17" i="7"/>
  <c r="C16" i="7"/>
  <c r="C14" i="7"/>
  <c r="C13" i="7"/>
  <c r="C12" i="7"/>
  <c r="C11" i="7"/>
  <c r="C10" i="7"/>
  <c r="C8" i="7" s="1"/>
  <c r="C15" i="7" l="1"/>
  <c r="C7" i="7"/>
  <c r="H16" i="6" l="1"/>
  <c r="H17" i="6"/>
  <c r="H18" i="6"/>
  <c r="H19" i="6"/>
  <c r="H23" i="6"/>
  <c r="J130" i="6" l="1"/>
  <c r="I130" i="6"/>
  <c r="J129" i="6"/>
  <c r="I129" i="6"/>
  <c r="J128" i="6"/>
  <c r="I128" i="6"/>
  <c r="J127" i="6"/>
  <c r="I127" i="6"/>
  <c r="H126" i="6"/>
  <c r="E126" i="6"/>
  <c r="E125" i="6" s="1"/>
  <c r="J123" i="6"/>
  <c r="I123" i="6"/>
  <c r="J122" i="6"/>
  <c r="I122" i="6"/>
  <c r="J121" i="6"/>
  <c r="I121" i="6"/>
  <c r="J120" i="6"/>
  <c r="I120" i="6"/>
  <c r="J119" i="6"/>
  <c r="I119" i="6"/>
  <c r="J118" i="6"/>
  <c r="I118" i="6"/>
  <c r="J117" i="6"/>
  <c r="I117" i="6"/>
  <c r="J116" i="6"/>
  <c r="I116" i="6"/>
  <c r="H115" i="6"/>
  <c r="E115" i="6"/>
  <c r="I115" i="6" s="1"/>
  <c r="J114" i="6"/>
  <c r="I114" i="6"/>
  <c r="J113" i="6"/>
  <c r="I113" i="6"/>
  <c r="J112" i="6"/>
  <c r="I112" i="6"/>
  <c r="H111" i="6"/>
  <c r="E111" i="6"/>
  <c r="I111" i="6" s="1"/>
  <c r="H110" i="6"/>
  <c r="D19" i="7" s="1"/>
  <c r="J109" i="6"/>
  <c r="I109" i="6"/>
  <c r="H108" i="6"/>
  <c r="E108" i="6"/>
  <c r="J107" i="6"/>
  <c r="I107" i="6"/>
  <c r="J106" i="6"/>
  <c r="I106" i="6"/>
  <c r="H105" i="6"/>
  <c r="E105" i="6"/>
  <c r="J104" i="6"/>
  <c r="I104" i="6"/>
  <c r="J103" i="6"/>
  <c r="I103" i="6"/>
  <c r="J102" i="6"/>
  <c r="I102" i="6"/>
  <c r="H101" i="6"/>
  <c r="E101" i="6"/>
  <c r="E100" i="6"/>
  <c r="B18" i="7" s="1"/>
  <c r="J99" i="6"/>
  <c r="I99" i="6"/>
  <c r="H98" i="6"/>
  <c r="E98" i="6"/>
  <c r="J97" i="6"/>
  <c r="I97" i="6"/>
  <c r="H96" i="6"/>
  <c r="E96" i="6"/>
  <c r="J95" i="6"/>
  <c r="I95" i="6"/>
  <c r="H94" i="6"/>
  <c r="E94" i="6"/>
  <c r="E93" i="6" s="1"/>
  <c r="B17" i="7" s="1"/>
  <c r="J92" i="6"/>
  <c r="I92" i="6"/>
  <c r="H91" i="6"/>
  <c r="E91" i="6"/>
  <c r="E90" i="6" s="1"/>
  <c r="B16" i="7" s="1"/>
  <c r="H90" i="6"/>
  <c r="J88" i="6"/>
  <c r="I88" i="6"/>
  <c r="J87" i="6"/>
  <c r="I87" i="6"/>
  <c r="H86" i="6"/>
  <c r="E86" i="6"/>
  <c r="I86" i="6" s="1"/>
  <c r="J85" i="6"/>
  <c r="I85" i="6"/>
  <c r="J84" i="6"/>
  <c r="I84" i="6"/>
  <c r="J83" i="6"/>
  <c r="I83" i="6"/>
  <c r="H82" i="6"/>
  <c r="E82" i="6"/>
  <c r="I82" i="6" s="1"/>
  <c r="J81" i="6"/>
  <c r="I81" i="6"/>
  <c r="J80" i="6"/>
  <c r="I80" i="6"/>
  <c r="J79" i="6"/>
  <c r="I79" i="6"/>
  <c r="J78" i="6"/>
  <c r="I78" i="6"/>
  <c r="J77" i="6"/>
  <c r="I77" i="6"/>
  <c r="H76" i="6"/>
  <c r="E76" i="6"/>
  <c r="J75" i="6"/>
  <c r="I75" i="6"/>
  <c r="J74" i="6"/>
  <c r="I74" i="6"/>
  <c r="H73" i="6"/>
  <c r="E73" i="6"/>
  <c r="J72" i="6"/>
  <c r="I72" i="6"/>
  <c r="J71" i="6"/>
  <c r="I71" i="6"/>
  <c r="J70" i="6"/>
  <c r="I70" i="6"/>
  <c r="H69" i="6"/>
  <c r="E69" i="6"/>
  <c r="J67" i="6"/>
  <c r="I67" i="6"/>
  <c r="H66" i="6"/>
  <c r="H65" i="6" s="1"/>
  <c r="D14" i="7" s="1"/>
  <c r="E66" i="6"/>
  <c r="J64" i="6"/>
  <c r="I64" i="6"/>
  <c r="J63" i="6"/>
  <c r="I63" i="6"/>
  <c r="H62" i="6"/>
  <c r="E62" i="6"/>
  <c r="I62" i="6" s="1"/>
  <c r="J61" i="6"/>
  <c r="I61" i="6"/>
  <c r="J60" i="6"/>
  <c r="I60" i="6"/>
  <c r="J59" i="6"/>
  <c r="J58" i="6"/>
  <c r="I58" i="6"/>
  <c r="H57" i="6"/>
  <c r="E57" i="6"/>
  <c r="J55" i="6"/>
  <c r="I55" i="6"/>
  <c r="J54" i="6"/>
  <c r="I54" i="6"/>
  <c r="J53" i="6"/>
  <c r="I53" i="6"/>
  <c r="H52" i="6"/>
  <c r="E52" i="6"/>
  <c r="J51" i="6"/>
  <c r="I51" i="6"/>
  <c r="H50" i="6"/>
  <c r="E50" i="6"/>
  <c r="E49" i="6" s="1"/>
  <c r="B12" i="7" s="1"/>
  <c r="J48" i="6"/>
  <c r="I48" i="6"/>
  <c r="J47" i="6"/>
  <c r="I47" i="6"/>
  <c r="J46" i="6"/>
  <c r="I46" i="6"/>
  <c r="H45" i="6"/>
  <c r="E45" i="6"/>
  <c r="J45" i="6" s="1"/>
  <c r="J44" i="6"/>
  <c r="I44" i="6"/>
  <c r="J43" i="6"/>
  <c r="I43" i="6"/>
  <c r="J42" i="6"/>
  <c r="I42" i="6"/>
  <c r="J41" i="6"/>
  <c r="I41" i="6"/>
  <c r="H40" i="6"/>
  <c r="E40" i="6"/>
  <c r="J39" i="6"/>
  <c r="I39" i="6"/>
  <c r="J38" i="6"/>
  <c r="I38" i="6"/>
  <c r="H37" i="6"/>
  <c r="E37" i="6"/>
  <c r="J36" i="6"/>
  <c r="I36" i="6"/>
  <c r="J35" i="6"/>
  <c r="I35" i="6"/>
  <c r="J34" i="6"/>
  <c r="I34" i="6"/>
  <c r="H33" i="6"/>
  <c r="E33" i="6"/>
  <c r="J32" i="6"/>
  <c r="I32" i="6"/>
  <c r="J31" i="6"/>
  <c r="I31" i="6"/>
  <c r="J30" i="6"/>
  <c r="I30" i="6"/>
  <c r="H29" i="6"/>
  <c r="E29" i="6"/>
  <c r="J28" i="6"/>
  <c r="I28" i="6"/>
  <c r="J27" i="6"/>
  <c r="I27" i="6"/>
  <c r="D27" i="6"/>
  <c r="J26" i="6"/>
  <c r="I26" i="6"/>
  <c r="J25" i="6"/>
  <c r="I25" i="6"/>
  <c r="J24" i="6"/>
  <c r="I24" i="6"/>
  <c r="D24" i="6"/>
  <c r="E23" i="6"/>
  <c r="J23" i="6" s="1"/>
  <c r="J22" i="6"/>
  <c r="I22" i="6"/>
  <c r="J21" i="6"/>
  <c r="I21" i="6"/>
  <c r="J20" i="6"/>
  <c r="I20" i="6"/>
  <c r="E19" i="6"/>
  <c r="I19" i="6" s="1"/>
  <c r="E18" i="6"/>
  <c r="I18" i="6" s="1"/>
  <c r="E17" i="6"/>
  <c r="J17" i="6" s="1"/>
  <c r="E16" i="6"/>
  <c r="I16" i="6" s="1"/>
  <c r="J13" i="6"/>
  <c r="I13" i="6"/>
  <c r="J12" i="6"/>
  <c r="I12" i="6"/>
  <c r="J11" i="6"/>
  <c r="I11" i="6"/>
  <c r="H10" i="6"/>
  <c r="H9" i="6" s="1"/>
  <c r="E10" i="6"/>
  <c r="E9" i="6"/>
  <c r="B10" i="7" s="1"/>
  <c r="I57" i="6" l="1"/>
  <c r="J101" i="6"/>
  <c r="J105" i="6"/>
  <c r="E124" i="6"/>
  <c r="B21" i="7"/>
  <c r="B20" i="7" s="1"/>
  <c r="I66" i="6"/>
  <c r="I69" i="6"/>
  <c r="I73" i="6"/>
  <c r="J90" i="6"/>
  <c r="D16" i="7"/>
  <c r="J9" i="6"/>
  <c r="D10" i="7"/>
  <c r="J91" i="6"/>
  <c r="J94" i="6"/>
  <c r="J96" i="6"/>
  <c r="J98" i="6"/>
  <c r="H100" i="6"/>
  <c r="J108" i="6"/>
  <c r="J126" i="6"/>
  <c r="H68" i="6"/>
  <c r="I76" i="6"/>
  <c r="E68" i="6"/>
  <c r="B9" i="7" s="1"/>
  <c r="J29" i="6"/>
  <c r="I33" i="6"/>
  <c r="I37" i="6"/>
  <c r="I45" i="6"/>
  <c r="J62" i="6"/>
  <c r="J66" i="6"/>
  <c r="J76" i="6"/>
  <c r="J82" i="6"/>
  <c r="J86" i="6"/>
  <c r="I91" i="6"/>
  <c r="I101" i="6"/>
  <c r="I105" i="6"/>
  <c r="J111" i="6"/>
  <c r="J115" i="6"/>
  <c r="H125" i="6"/>
  <c r="D21" i="7" s="1"/>
  <c r="E65" i="6"/>
  <c r="H93" i="6"/>
  <c r="I126" i="6"/>
  <c r="H56" i="6"/>
  <c r="D13" i="7" s="1"/>
  <c r="I10" i="6"/>
  <c r="E15" i="6"/>
  <c r="E14" i="6" s="1"/>
  <c r="B11" i="7" s="1"/>
  <c r="I40" i="6"/>
  <c r="I50" i="6"/>
  <c r="I52" i="6"/>
  <c r="J65" i="6"/>
  <c r="J69" i="6"/>
  <c r="J73" i="6"/>
  <c r="I90" i="6"/>
  <c r="I94" i="6"/>
  <c r="I96" i="6"/>
  <c r="I98" i="6"/>
  <c r="I100" i="6"/>
  <c r="I108" i="6"/>
  <c r="I125" i="6"/>
  <c r="K17" i="6"/>
  <c r="H15" i="6"/>
  <c r="J10" i="6"/>
  <c r="J16" i="6"/>
  <c r="J18" i="6"/>
  <c r="J19" i="6"/>
  <c r="J33" i="6"/>
  <c r="J37" i="6"/>
  <c r="J40" i="6"/>
  <c r="H49" i="6"/>
  <c r="D12" i="7" s="1"/>
  <c r="J50" i="6"/>
  <c r="J52" i="6"/>
  <c r="J57" i="6"/>
  <c r="E110" i="6"/>
  <c r="I9" i="6"/>
  <c r="I17" i="6"/>
  <c r="I23" i="6"/>
  <c r="I29" i="6"/>
  <c r="E56" i="6"/>
  <c r="B13" i="7" s="1"/>
  <c r="D26" i="5"/>
  <c r="D23" i="5"/>
  <c r="E15" i="5"/>
  <c r="E16" i="5"/>
  <c r="E17" i="5"/>
  <c r="E18" i="5"/>
  <c r="E22" i="5"/>
  <c r="E28" i="5"/>
  <c r="E32" i="5"/>
  <c r="E36" i="5"/>
  <c r="E39" i="5"/>
  <c r="E85" i="5"/>
  <c r="J129" i="5"/>
  <c r="I129" i="5"/>
  <c r="J128" i="5"/>
  <c r="I128" i="5"/>
  <c r="J127" i="5"/>
  <c r="I127" i="5"/>
  <c r="J126" i="5"/>
  <c r="I126" i="5"/>
  <c r="H125" i="5"/>
  <c r="H124" i="5" s="1"/>
  <c r="H123" i="5" s="1"/>
  <c r="E125" i="5"/>
  <c r="J122" i="5"/>
  <c r="I122" i="5"/>
  <c r="J121" i="5"/>
  <c r="I121" i="5"/>
  <c r="J120" i="5"/>
  <c r="I120" i="5"/>
  <c r="J119" i="5"/>
  <c r="I119" i="5"/>
  <c r="J118" i="5"/>
  <c r="I118" i="5"/>
  <c r="J117" i="5"/>
  <c r="I117" i="5"/>
  <c r="J116" i="5"/>
  <c r="I116" i="5"/>
  <c r="J115" i="5"/>
  <c r="I115" i="5"/>
  <c r="H114" i="5"/>
  <c r="E114" i="5"/>
  <c r="J114" i="5" s="1"/>
  <c r="J113" i="5"/>
  <c r="I113" i="5"/>
  <c r="J112" i="5"/>
  <c r="I112" i="5"/>
  <c r="J111" i="5"/>
  <c r="I111" i="5"/>
  <c r="H110" i="5"/>
  <c r="H109" i="5" s="1"/>
  <c r="E110" i="5"/>
  <c r="I110" i="5" s="1"/>
  <c r="J108" i="5"/>
  <c r="I108" i="5"/>
  <c r="H107" i="5"/>
  <c r="E107" i="5"/>
  <c r="J106" i="5"/>
  <c r="I106" i="5"/>
  <c r="J105" i="5"/>
  <c r="I105" i="5"/>
  <c r="H104" i="5"/>
  <c r="E104" i="5"/>
  <c r="J104" i="5" s="1"/>
  <c r="J103" i="5"/>
  <c r="I103" i="5"/>
  <c r="J102" i="5"/>
  <c r="I102" i="5"/>
  <c r="J101" i="5"/>
  <c r="I101" i="5"/>
  <c r="H100" i="5"/>
  <c r="E100" i="5"/>
  <c r="I100" i="5" s="1"/>
  <c r="H99" i="5"/>
  <c r="J98" i="5"/>
  <c r="I98" i="5"/>
  <c r="H97" i="5"/>
  <c r="E97" i="5"/>
  <c r="J97" i="5" s="1"/>
  <c r="J96" i="5"/>
  <c r="I96" i="5"/>
  <c r="H95" i="5"/>
  <c r="E95" i="5"/>
  <c r="I95" i="5" s="1"/>
  <c r="J94" i="5"/>
  <c r="I94" i="5"/>
  <c r="H93" i="5"/>
  <c r="E93" i="5"/>
  <c r="J93" i="5" s="1"/>
  <c r="J91" i="5"/>
  <c r="I91" i="5"/>
  <c r="H90" i="5"/>
  <c r="E90" i="5"/>
  <c r="E89" i="5" s="1"/>
  <c r="J87" i="5"/>
  <c r="I87" i="5"/>
  <c r="J86" i="5"/>
  <c r="I86" i="5"/>
  <c r="H85" i="5"/>
  <c r="I85" i="5" s="1"/>
  <c r="J84" i="5"/>
  <c r="I84" i="5"/>
  <c r="J83" i="5"/>
  <c r="I83" i="5"/>
  <c r="J82" i="5"/>
  <c r="I82" i="5"/>
  <c r="H81" i="5"/>
  <c r="E81" i="5"/>
  <c r="J80" i="5"/>
  <c r="I80" i="5"/>
  <c r="J79" i="5"/>
  <c r="I79" i="5"/>
  <c r="J78" i="5"/>
  <c r="I78" i="5"/>
  <c r="J77" i="5"/>
  <c r="I77" i="5"/>
  <c r="J76" i="5"/>
  <c r="I76" i="5"/>
  <c r="H75" i="5"/>
  <c r="E75" i="5"/>
  <c r="J74" i="5"/>
  <c r="I74" i="5"/>
  <c r="J73" i="5"/>
  <c r="I73" i="5"/>
  <c r="H72" i="5"/>
  <c r="E72" i="5"/>
  <c r="I72" i="5" s="1"/>
  <c r="J71" i="5"/>
  <c r="I71" i="5"/>
  <c r="J70" i="5"/>
  <c r="I70" i="5"/>
  <c r="J69" i="5"/>
  <c r="I69" i="5"/>
  <c r="H68" i="5"/>
  <c r="E68" i="5"/>
  <c r="J66" i="5"/>
  <c r="I66" i="5"/>
  <c r="H65" i="5"/>
  <c r="E65" i="5"/>
  <c r="I65" i="5" s="1"/>
  <c r="H64" i="5"/>
  <c r="J63" i="5"/>
  <c r="I63" i="5"/>
  <c r="J62" i="5"/>
  <c r="I62" i="5"/>
  <c r="H61" i="5"/>
  <c r="E61" i="5"/>
  <c r="J60" i="5"/>
  <c r="I60" i="5"/>
  <c r="J59" i="5"/>
  <c r="I59" i="5"/>
  <c r="J58" i="5"/>
  <c r="J57" i="5"/>
  <c r="I57" i="5"/>
  <c r="H56" i="5"/>
  <c r="E56" i="5"/>
  <c r="J54" i="5"/>
  <c r="I54" i="5"/>
  <c r="J53" i="5"/>
  <c r="I53" i="5"/>
  <c r="J52" i="5"/>
  <c r="I52" i="5"/>
  <c r="H51" i="5"/>
  <c r="E51" i="5"/>
  <c r="J50" i="5"/>
  <c r="I50" i="5"/>
  <c r="H49" i="5"/>
  <c r="E49" i="5"/>
  <c r="E48" i="5" s="1"/>
  <c r="J47" i="5"/>
  <c r="I47" i="5"/>
  <c r="J46" i="5"/>
  <c r="I46" i="5"/>
  <c r="J45" i="5"/>
  <c r="I45" i="5"/>
  <c r="H44" i="5"/>
  <c r="E44" i="5"/>
  <c r="J43" i="5"/>
  <c r="I43" i="5"/>
  <c r="J42" i="5"/>
  <c r="I42" i="5"/>
  <c r="J41" i="5"/>
  <c r="I41" i="5"/>
  <c r="J40" i="5"/>
  <c r="I40" i="5"/>
  <c r="H39" i="5"/>
  <c r="I39" i="5" s="1"/>
  <c r="J38" i="5"/>
  <c r="I38" i="5"/>
  <c r="J37" i="5"/>
  <c r="I37" i="5"/>
  <c r="H36" i="5"/>
  <c r="J36" i="5" s="1"/>
  <c r="J35" i="5"/>
  <c r="I35" i="5"/>
  <c r="J34" i="5"/>
  <c r="I34" i="5"/>
  <c r="J33" i="5"/>
  <c r="I33" i="5"/>
  <c r="H32" i="5"/>
  <c r="J32" i="5" s="1"/>
  <c r="J31" i="5"/>
  <c r="I31" i="5"/>
  <c r="J30" i="5"/>
  <c r="I30" i="5"/>
  <c r="J29" i="5"/>
  <c r="I29" i="5"/>
  <c r="H28" i="5"/>
  <c r="I28" i="5" s="1"/>
  <c r="J27" i="5"/>
  <c r="I27" i="5"/>
  <c r="J26" i="5"/>
  <c r="I26" i="5"/>
  <c r="J25" i="5"/>
  <c r="I25" i="5"/>
  <c r="J24" i="5"/>
  <c r="I24" i="5"/>
  <c r="J23" i="5"/>
  <c r="I23" i="5"/>
  <c r="H22" i="5"/>
  <c r="J21" i="5"/>
  <c r="I21" i="5"/>
  <c r="J20" i="5"/>
  <c r="I20" i="5"/>
  <c r="J19" i="5"/>
  <c r="I19" i="5"/>
  <c r="H18" i="5"/>
  <c r="H17" i="5"/>
  <c r="H16" i="5"/>
  <c r="I16" i="5" s="1"/>
  <c r="H15" i="5"/>
  <c r="J12" i="5"/>
  <c r="I12" i="5"/>
  <c r="J11" i="5"/>
  <c r="I11" i="5"/>
  <c r="J10" i="5"/>
  <c r="I10" i="5"/>
  <c r="H9" i="5"/>
  <c r="E9" i="5"/>
  <c r="E8" i="5" s="1"/>
  <c r="F12" i="7" l="1"/>
  <c r="E12" i="7"/>
  <c r="J68" i="6"/>
  <c r="D9" i="7"/>
  <c r="E10" i="7"/>
  <c r="F10" i="7"/>
  <c r="J93" i="6"/>
  <c r="D17" i="7"/>
  <c r="I90" i="5"/>
  <c r="J110" i="6"/>
  <c r="B19" i="7"/>
  <c r="J15" i="6"/>
  <c r="I65" i="6"/>
  <c r="B14" i="7"/>
  <c r="B8" i="7"/>
  <c r="E16" i="7"/>
  <c r="F16" i="7"/>
  <c r="J51" i="5"/>
  <c r="H55" i="5"/>
  <c r="I75" i="5"/>
  <c r="J81" i="5"/>
  <c r="J125" i="5"/>
  <c r="E13" i="7"/>
  <c r="F13" i="7"/>
  <c r="F21" i="7"/>
  <c r="D20" i="7"/>
  <c r="E21" i="7"/>
  <c r="J100" i="6"/>
  <c r="D18" i="7"/>
  <c r="I68" i="6"/>
  <c r="H89" i="5"/>
  <c r="J17" i="5"/>
  <c r="H14" i="5"/>
  <c r="H13" i="5" s="1"/>
  <c r="J44" i="5"/>
  <c r="I61" i="5"/>
  <c r="I89" i="5"/>
  <c r="J107" i="5"/>
  <c r="E124" i="5"/>
  <c r="J124" i="5" s="1"/>
  <c r="J28" i="5"/>
  <c r="J16" i="5"/>
  <c r="E8" i="6"/>
  <c r="J125" i="6"/>
  <c r="H124" i="6"/>
  <c r="J39" i="5"/>
  <c r="J15" i="5"/>
  <c r="I51" i="5"/>
  <c r="J110" i="5"/>
  <c r="H89" i="6"/>
  <c r="I93" i="6"/>
  <c r="H14" i="6"/>
  <c r="I15" i="6"/>
  <c r="I56" i="6"/>
  <c r="E89" i="6"/>
  <c r="E7" i="6" s="1"/>
  <c r="I110" i="6"/>
  <c r="I49" i="6"/>
  <c r="J49" i="6"/>
  <c r="J56" i="6"/>
  <c r="E123" i="5"/>
  <c r="J123" i="5" s="1"/>
  <c r="J100" i="5"/>
  <c r="E92" i="5"/>
  <c r="J95" i="5"/>
  <c r="J89" i="5"/>
  <c r="J90" i="5"/>
  <c r="J65" i="5"/>
  <c r="E64" i="5"/>
  <c r="I64" i="5" s="1"/>
  <c r="J64" i="5"/>
  <c r="J61" i="5"/>
  <c r="J56" i="5"/>
  <c r="E55" i="5"/>
  <c r="J55" i="5" s="1"/>
  <c r="J49" i="5"/>
  <c r="I44" i="5"/>
  <c r="I17" i="5"/>
  <c r="E14" i="5"/>
  <c r="E13" i="5" s="1"/>
  <c r="I18" i="5"/>
  <c r="J18" i="5"/>
  <c r="I15" i="5"/>
  <c r="I36" i="5"/>
  <c r="J9" i="5"/>
  <c r="J85" i="5"/>
  <c r="J75" i="5"/>
  <c r="J72" i="5"/>
  <c r="J68" i="5"/>
  <c r="H8" i="5"/>
  <c r="E67" i="5"/>
  <c r="I9" i="5"/>
  <c r="I22" i="5"/>
  <c r="I32" i="5"/>
  <c r="I49" i="5"/>
  <c r="I56" i="5"/>
  <c r="H67" i="5"/>
  <c r="H92" i="5"/>
  <c r="H48" i="5"/>
  <c r="J22" i="5"/>
  <c r="I68" i="5"/>
  <c r="I81" i="5"/>
  <c r="I93" i="5"/>
  <c r="I97" i="5"/>
  <c r="E99" i="5"/>
  <c r="I99" i="5" s="1"/>
  <c r="I104" i="5"/>
  <c r="I107" i="5"/>
  <c r="E109" i="5"/>
  <c r="I109" i="5" s="1"/>
  <c r="I114" i="5"/>
  <c r="I124" i="5"/>
  <c r="I125" i="5"/>
  <c r="F18" i="7" l="1"/>
  <c r="E18" i="7"/>
  <c r="B15" i="7"/>
  <c r="B7" i="7" s="1"/>
  <c r="F19" i="7"/>
  <c r="E19" i="7"/>
  <c r="D15" i="7"/>
  <c r="F17" i="7"/>
  <c r="E17" i="7"/>
  <c r="F9" i="7"/>
  <c r="E9" i="7"/>
  <c r="H8" i="6"/>
  <c r="D11" i="7"/>
  <c r="D8" i="7" s="1"/>
  <c r="E20" i="7"/>
  <c r="F20" i="7"/>
  <c r="E14" i="7"/>
  <c r="F14" i="7"/>
  <c r="J124" i="6"/>
  <c r="I124" i="6"/>
  <c r="I123" i="5"/>
  <c r="J14" i="6"/>
  <c r="I14" i="6"/>
  <c r="J8" i="6"/>
  <c r="I8" i="6"/>
  <c r="H7" i="6"/>
  <c r="I89" i="6"/>
  <c r="J89" i="6"/>
  <c r="I55" i="5"/>
  <c r="E7" i="5"/>
  <c r="I14" i="5"/>
  <c r="J14" i="5"/>
  <c r="J92" i="5"/>
  <c r="H88" i="5"/>
  <c r="I92" i="5"/>
  <c r="J67" i="5"/>
  <c r="I67" i="5"/>
  <c r="J48" i="5"/>
  <c r="I48" i="5"/>
  <c r="I13" i="5"/>
  <c r="J13" i="5"/>
  <c r="J109" i="5"/>
  <c r="J99" i="5"/>
  <c r="H7" i="5"/>
  <c r="J8" i="5"/>
  <c r="I8" i="5"/>
  <c r="E88" i="5"/>
  <c r="D7" i="7" l="1"/>
  <c r="F8" i="7"/>
  <c r="E8" i="7"/>
  <c r="F15" i="7"/>
  <c r="E15" i="7"/>
  <c r="E11" i="7"/>
  <c r="F11" i="7"/>
  <c r="J7" i="6"/>
  <c r="I7" i="6"/>
  <c r="E6" i="5"/>
  <c r="J88" i="5"/>
  <c r="I88" i="5"/>
  <c r="J7" i="5"/>
  <c r="H6" i="5"/>
  <c r="I7" i="5"/>
  <c r="F7" i="7" l="1"/>
  <c r="E7" i="7"/>
  <c r="J6" i="5"/>
  <c r="I6" i="5"/>
  <c r="H9" i="4" l="1"/>
  <c r="J129" i="4"/>
  <c r="I129" i="4"/>
  <c r="J128" i="4"/>
  <c r="I128" i="4"/>
  <c r="J127" i="4"/>
  <c r="I127" i="4"/>
  <c r="J126" i="4"/>
  <c r="I126" i="4"/>
  <c r="H125" i="4"/>
  <c r="H124" i="4" s="1"/>
  <c r="E125" i="4"/>
  <c r="K122" i="4"/>
  <c r="J122" i="4"/>
  <c r="I122" i="4"/>
  <c r="J121" i="4"/>
  <c r="I121" i="4"/>
  <c r="J120" i="4"/>
  <c r="I120" i="4"/>
  <c r="J119" i="4"/>
  <c r="I119" i="4"/>
  <c r="J118" i="4"/>
  <c r="I118" i="4"/>
  <c r="J117" i="4"/>
  <c r="I117" i="4"/>
  <c r="J116" i="4"/>
  <c r="I116" i="4"/>
  <c r="J115" i="4"/>
  <c r="I115" i="4"/>
  <c r="H114" i="4"/>
  <c r="E114" i="4"/>
  <c r="J114" i="4" s="1"/>
  <c r="J113" i="4"/>
  <c r="I113" i="4"/>
  <c r="J112" i="4"/>
  <c r="I112" i="4"/>
  <c r="J111" i="4"/>
  <c r="I111" i="4"/>
  <c r="H110" i="4"/>
  <c r="E110" i="4"/>
  <c r="E109" i="4" s="1"/>
  <c r="J108" i="4"/>
  <c r="I108" i="4"/>
  <c r="H107" i="4"/>
  <c r="E107" i="4"/>
  <c r="J106" i="4"/>
  <c r="I106" i="4"/>
  <c r="J105" i="4"/>
  <c r="I105" i="4"/>
  <c r="H104" i="4"/>
  <c r="E104" i="4"/>
  <c r="J103" i="4"/>
  <c r="I103" i="4"/>
  <c r="J102" i="4"/>
  <c r="I102" i="4"/>
  <c r="J101" i="4"/>
  <c r="I101" i="4"/>
  <c r="H100" i="4"/>
  <c r="E100" i="4"/>
  <c r="J98" i="4"/>
  <c r="I98" i="4"/>
  <c r="H97" i="4"/>
  <c r="E97" i="4"/>
  <c r="J97" i="4" s="1"/>
  <c r="J96" i="4"/>
  <c r="I96" i="4"/>
  <c r="H95" i="4"/>
  <c r="E95" i="4"/>
  <c r="J95" i="4" s="1"/>
  <c r="J94" i="4"/>
  <c r="I94" i="4"/>
  <c r="H93" i="4"/>
  <c r="E93" i="4"/>
  <c r="E92" i="4" s="1"/>
  <c r="J91" i="4"/>
  <c r="I91" i="4"/>
  <c r="H90" i="4"/>
  <c r="H89" i="4" s="1"/>
  <c r="E90" i="4"/>
  <c r="E89" i="4" s="1"/>
  <c r="J87" i="4"/>
  <c r="I87" i="4"/>
  <c r="J86" i="4"/>
  <c r="I86" i="4"/>
  <c r="H85" i="4"/>
  <c r="E85" i="4"/>
  <c r="J84" i="4"/>
  <c r="I84" i="4"/>
  <c r="J83" i="4"/>
  <c r="I83" i="4"/>
  <c r="J82" i="4"/>
  <c r="I82" i="4"/>
  <c r="H81" i="4"/>
  <c r="E81" i="4"/>
  <c r="J80" i="4"/>
  <c r="I80" i="4"/>
  <c r="J79" i="4"/>
  <c r="I79" i="4"/>
  <c r="J78" i="4"/>
  <c r="I78" i="4"/>
  <c r="J77" i="4"/>
  <c r="I77" i="4"/>
  <c r="J76" i="4"/>
  <c r="I76" i="4"/>
  <c r="H75" i="4"/>
  <c r="E75" i="4"/>
  <c r="J75" i="4" s="1"/>
  <c r="J74" i="4"/>
  <c r="I74" i="4"/>
  <c r="J73" i="4"/>
  <c r="I73" i="4"/>
  <c r="H72" i="4"/>
  <c r="E72" i="4"/>
  <c r="J71" i="4"/>
  <c r="I71" i="4"/>
  <c r="J70" i="4"/>
  <c r="I70" i="4"/>
  <c r="J69" i="4"/>
  <c r="I69" i="4"/>
  <c r="H68" i="4"/>
  <c r="E68" i="4"/>
  <c r="J66" i="4"/>
  <c r="I66" i="4"/>
  <c r="H65" i="4"/>
  <c r="E65" i="4"/>
  <c r="E64" i="4" s="1"/>
  <c r="J63" i="4"/>
  <c r="I63" i="4"/>
  <c r="J62" i="4"/>
  <c r="I62" i="4"/>
  <c r="H61" i="4"/>
  <c r="E61" i="4"/>
  <c r="J60" i="4"/>
  <c r="I60" i="4"/>
  <c r="J59" i="4"/>
  <c r="I59" i="4"/>
  <c r="J58" i="4"/>
  <c r="J57" i="4"/>
  <c r="I57" i="4"/>
  <c r="H56" i="4"/>
  <c r="H55" i="4" s="1"/>
  <c r="E56" i="4"/>
  <c r="J54" i="4"/>
  <c r="I54" i="4"/>
  <c r="J53" i="4"/>
  <c r="I53" i="4"/>
  <c r="J52" i="4"/>
  <c r="I52" i="4"/>
  <c r="H51" i="4"/>
  <c r="E51" i="4"/>
  <c r="J50" i="4"/>
  <c r="I50" i="4"/>
  <c r="H49" i="4"/>
  <c r="H48" i="4" s="1"/>
  <c r="E49" i="4"/>
  <c r="E48" i="4" s="1"/>
  <c r="J47" i="4"/>
  <c r="I47" i="4"/>
  <c r="J46" i="4"/>
  <c r="I46" i="4"/>
  <c r="J45" i="4"/>
  <c r="I45" i="4"/>
  <c r="H44" i="4"/>
  <c r="E44" i="4"/>
  <c r="J43" i="4"/>
  <c r="I43" i="4"/>
  <c r="J42" i="4"/>
  <c r="I42" i="4"/>
  <c r="J41" i="4"/>
  <c r="I41" i="4"/>
  <c r="J40" i="4"/>
  <c r="I40" i="4"/>
  <c r="H39" i="4"/>
  <c r="E39" i="4"/>
  <c r="J38" i="4"/>
  <c r="I38" i="4"/>
  <c r="J37" i="4"/>
  <c r="I37" i="4"/>
  <c r="H36" i="4"/>
  <c r="E36" i="4"/>
  <c r="J35" i="4"/>
  <c r="I35" i="4"/>
  <c r="J34" i="4"/>
  <c r="I34" i="4"/>
  <c r="J33" i="4"/>
  <c r="I33" i="4"/>
  <c r="H32" i="4"/>
  <c r="E32" i="4"/>
  <c r="J31" i="4"/>
  <c r="I31" i="4"/>
  <c r="J30" i="4"/>
  <c r="I30" i="4"/>
  <c r="J29" i="4"/>
  <c r="I29" i="4"/>
  <c r="H28" i="4"/>
  <c r="E28" i="4"/>
  <c r="J27" i="4"/>
  <c r="I27" i="4"/>
  <c r="J26" i="4"/>
  <c r="I26" i="4"/>
  <c r="J25" i="4"/>
  <c r="I25" i="4"/>
  <c r="J24" i="4"/>
  <c r="I24" i="4"/>
  <c r="J23" i="4"/>
  <c r="I23" i="4"/>
  <c r="H22" i="4"/>
  <c r="E22" i="4"/>
  <c r="J21" i="4"/>
  <c r="I21" i="4"/>
  <c r="J20" i="4"/>
  <c r="I20" i="4"/>
  <c r="J19" i="4"/>
  <c r="I19" i="4"/>
  <c r="H18" i="4"/>
  <c r="E18" i="4"/>
  <c r="E14" i="4" s="1"/>
  <c r="E13" i="4" s="1"/>
  <c r="H17" i="4"/>
  <c r="E17" i="4"/>
  <c r="H16" i="4"/>
  <c r="E16" i="4"/>
  <c r="H15" i="4"/>
  <c r="E15" i="4"/>
  <c r="J12" i="4"/>
  <c r="I12" i="4"/>
  <c r="J11" i="4"/>
  <c r="I11" i="4"/>
  <c r="J10" i="4"/>
  <c r="I10" i="4"/>
  <c r="H8" i="4"/>
  <c r="E9" i="4"/>
  <c r="E8" i="4"/>
  <c r="K122" i="1"/>
  <c r="J84" i="3"/>
  <c r="I84" i="3"/>
  <c r="J83" i="3"/>
  <c r="I83" i="3"/>
  <c r="H82" i="3"/>
  <c r="E82" i="3"/>
  <c r="J81" i="3"/>
  <c r="I81" i="3"/>
  <c r="J80" i="3"/>
  <c r="I80" i="3"/>
  <c r="J79" i="3"/>
  <c r="I79" i="3"/>
  <c r="H78" i="3"/>
  <c r="E78" i="3"/>
  <c r="J77" i="3"/>
  <c r="I77" i="3"/>
  <c r="J76" i="3"/>
  <c r="I76" i="3"/>
  <c r="J75" i="3"/>
  <c r="I75" i="3"/>
  <c r="J74" i="3"/>
  <c r="I74" i="3"/>
  <c r="J73" i="3"/>
  <c r="I73" i="3"/>
  <c r="H72" i="3"/>
  <c r="E72" i="3"/>
  <c r="J71" i="3"/>
  <c r="I71" i="3"/>
  <c r="J70" i="3"/>
  <c r="I70" i="3"/>
  <c r="H69" i="3"/>
  <c r="E69" i="3"/>
  <c r="J68" i="3"/>
  <c r="I68" i="3"/>
  <c r="J67" i="3"/>
  <c r="I67" i="3"/>
  <c r="J66" i="3"/>
  <c r="I66" i="3"/>
  <c r="H65" i="3"/>
  <c r="E65" i="3"/>
  <c r="J63" i="3"/>
  <c r="I63" i="3"/>
  <c r="H62" i="3"/>
  <c r="H61" i="3" s="1"/>
  <c r="E62" i="3"/>
  <c r="E61" i="3" s="1"/>
  <c r="J60" i="3"/>
  <c r="I60" i="3"/>
  <c r="J59" i="3"/>
  <c r="I59" i="3"/>
  <c r="H58" i="3"/>
  <c r="E58" i="3"/>
  <c r="J57" i="3"/>
  <c r="I57" i="3"/>
  <c r="J56" i="3"/>
  <c r="I56" i="3"/>
  <c r="J55" i="3"/>
  <c r="J54" i="3"/>
  <c r="I54" i="3"/>
  <c r="H53" i="3"/>
  <c r="E53" i="3"/>
  <c r="J51" i="3"/>
  <c r="I51" i="3"/>
  <c r="J50" i="3"/>
  <c r="I50" i="3"/>
  <c r="J49" i="3"/>
  <c r="I49" i="3"/>
  <c r="H48" i="3"/>
  <c r="E48" i="3"/>
  <c r="J47" i="3"/>
  <c r="I47" i="3"/>
  <c r="H46" i="3"/>
  <c r="E46" i="3"/>
  <c r="J44" i="3"/>
  <c r="I44" i="3"/>
  <c r="J43" i="3"/>
  <c r="I43" i="3"/>
  <c r="J42" i="3"/>
  <c r="I42" i="3"/>
  <c r="H41" i="3"/>
  <c r="E41" i="3"/>
  <c r="J40" i="3"/>
  <c r="I40" i="3"/>
  <c r="J39" i="3"/>
  <c r="I39" i="3"/>
  <c r="J38" i="3"/>
  <c r="I38" i="3"/>
  <c r="J37" i="3"/>
  <c r="I37" i="3"/>
  <c r="H36" i="3"/>
  <c r="E36" i="3"/>
  <c r="J35" i="3"/>
  <c r="I35" i="3"/>
  <c r="J34" i="3"/>
  <c r="I34" i="3"/>
  <c r="H33" i="3"/>
  <c r="E33" i="3"/>
  <c r="J32" i="3"/>
  <c r="I32" i="3"/>
  <c r="J31" i="3"/>
  <c r="I31" i="3"/>
  <c r="J30" i="3"/>
  <c r="I30" i="3"/>
  <c r="H29" i="3"/>
  <c r="E29" i="3"/>
  <c r="J28" i="3"/>
  <c r="I28" i="3"/>
  <c r="J27" i="3"/>
  <c r="I27" i="3"/>
  <c r="J26" i="3"/>
  <c r="I26" i="3"/>
  <c r="H25" i="3"/>
  <c r="E25" i="3"/>
  <c r="J24" i="3"/>
  <c r="I24" i="3"/>
  <c r="J23" i="3"/>
  <c r="I23" i="3"/>
  <c r="J22" i="3"/>
  <c r="I22" i="3"/>
  <c r="J21" i="3"/>
  <c r="I21" i="3"/>
  <c r="J20" i="3"/>
  <c r="I20" i="3"/>
  <c r="H19" i="3"/>
  <c r="E19" i="3"/>
  <c r="J18" i="3"/>
  <c r="I18" i="3"/>
  <c r="J17" i="3"/>
  <c r="I17" i="3"/>
  <c r="J16" i="3"/>
  <c r="I16" i="3"/>
  <c r="H15" i="3"/>
  <c r="E15" i="3"/>
  <c r="H14" i="3"/>
  <c r="E14" i="3"/>
  <c r="H13" i="3"/>
  <c r="E13" i="3"/>
  <c r="H12" i="3"/>
  <c r="E12" i="3"/>
  <c r="J9" i="3"/>
  <c r="I9" i="3"/>
  <c r="J8" i="3"/>
  <c r="I8" i="3"/>
  <c r="J7" i="3"/>
  <c r="I7" i="3"/>
  <c r="H6" i="3"/>
  <c r="E6" i="3"/>
  <c r="E5" i="3" s="1"/>
  <c r="J66" i="2"/>
  <c r="I66" i="2"/>
  <c r="H65" i="2"/>
  <c r="H64" i="2" s="1"/>
  <c r="E65" i="2"/>
  <c r="J63" i="2"/>
  <c r="I63" i="2"/>
  <c r="J62" i="2"/>
  <c r="I62" i="2"/>
  <c r="H61" i="2"/>
  <c r="E61" i="2"/>
  <c r="J60" i="2"/>
  <c r="I60" i="2"/>
  <c r="J59" i="2"/>
  <c r="I59" i="2"/>
  <c r="J58" i="2"/>
  <c r="J57" i="2"/>
  <c r="I57" i="2"/>
  <c r="H56" i="2"/>
  <c r="E56" i="2"/>
  <c r="J54" i="2"/>
  <c r="I54" i="2"/>
  <c r="J53" i="2"/>
  <c r="I53" i="2"/>
  <c r="J52" i="2"/>
  <c r="I52" i="2"/>
  <c r="H51" i="2"/>
  <c r="E51" i="2"/>
  <c r="J50" i="2"/>
  <c r="I50" i="2"/>
  <c r="H49" i="2"/>
  <c r="E49" i="2"/>
  <c r="J47" i="2"/>
  <c r="I47" i="2"/>
  <c r="J46" i="2"/>
  <c r="I46" i="2"/>
  <c r="J45" i="2"/>
  <c r="I45" i="2"/>
  <c r="H44" i="2"/>
  <c r="E44" i="2"/>
  <c r="J43" i="2"/>
  <c r="I43" i="2"/>
  <c r="J42" i="2"/>
  <c r="I42" i="2"/>
  <c r="J41" i="2"/>
  <c r="I41" i="2"/>
  <c r="J40" i="2"/>
  <c r="I40" i="2"/>
  <c r="H39" i="2"/>
  <c r="E39" i="2"/>
  <c r="J38" i="2"/>
  <c r="I38" i="2"/>
  <c r="J37" i="2"/>
  <c r="I37" i="2"/>
  <c r="H36" i="2"/>
  <c r="E36" i="2"/>
  <c r="J35" i="2"/>
  <c r="I35" i="2"/>
  <c r="J34" i="2"/>
  <c r="I34" i="2"/>
  <c r="J33" i="2"/>
  <c r="I33" i="2"/>
  <c r="H32" i="2"/>
  <c r="E32" i="2"/>
  <c r="J31" i="2"/>
  <c r="I31" i="2"/>
  <c r="J30" i="2"/>
  <c r="I30" i="2"/>
  <c r="J29" i="2"/>
  <c r="I29" i="2"/>
  <c r="H28" i="2"/>
  <c r="E28" i="2"/>
  <c r="J27" i="2"/>
  <c r="I27" i="2"/>
  <c r="J26" i="2"/>
  <c r="I26" i="2"/>
  <c r="J25" i="2"/>
  <c r="I25" i="2"/>
  <c r="J24" i="2"/>
  <c r="I24" i="2"/>
  <c r="J23" i="2"/>
  <c r="I23" i="2"/>
  <c r="H22" i="2"/>
  <c r="E22" i="2"/>
  <c r="J21" i="2"/>
  <c r="I21" i="2"/>
  <c r="J20" i="2"/>
  <c r="I20" i="2"/>
  <c r="J19" i="2"/>
  <c r="I19" i="2"/>
  <c r="H18" i="2"/>
  <c r="E18" i="2"/>
  <c r="H17" i="2"/>
  <c r="E17" i="2"/>
  <c r="H16" i="2"/>
  <c r="E16" i="2"/>
  <c r="H15" i="2"/>
  <c r="E15" i="2"/>
  <c r="J12" i="2"/>
  <c r="I12" i="2"/>
  <c r="J11" i="2"/>
  <c r="I11" i="2"/>
  <c r="J10" i="2"/>
  <c r="I10" i="2"/>
  <c r="H9" i="2"/>
  <c r="E9" i="2"/>
  <c r="E8" i="2" s="1"/>
  <c r="J44" i="4" l="1"/>
  <c r="I81" i="4"/>
  <c r="I85" i="4"/>
  <c r="E67" i="4"/>
  <c r="J28" i="4"/>
  <c r="J51" i="4"/>
  <c r="E55" i="4"/>
  <c r="E7" i="4" s="1"/>
  <c r="I51" i="4"/>
  <c r="E99" i="4"/>
  <c r="E88" i="4" s="1"/>
  <c r="J39" i="4"/>
  <c r="I75" i="4"/>
  <c r="I97" i="4"/>
  <c r="H99" i="4"/>
  <c r="I99" i="4" s="1"/>
  <c r="J125" i="4"/>
  <c r="I16" i="4"/>
  <c r="I44" i="4"/>
  <c r="J65" i="4"/>
  <c r="I68" i="4"/>
  <c r="I72" i="4"/>
  <c r="J107" i="4"/>
  <c r="J110" i="4"/>
  <c r="J15" i="4"/>
  <c r="I18" i="4"/>
  <c r="I28" i="4"/>
  <c r="J32" i="4"/>
  <c r="J36" i="4"/>
  <c r="I39" i="4"/>
  <c r="I61" i="4"/>
  <c r="J72" i="4"/>
  <c r="J85" i="4"/>
  <c r="J90" i="4"/>
  <c r="J100" i="4"/>
  <c r="J104" i="4"/>
  <c r="I110" i="4"/>
  <c r="I15" i="4"/>
  <c r="J17" i="4"/>
  <c r="I36" i="4"/>
  <c r="I49" i="4"/>
  <c r="J61" i="4"/>
  <c r="I65" i="4"/>
  <c r="H67" i="4"/>
  <c r="J67" i="4" s="1"/>
  <c r="J93" i="4"/>
  <c r="I95" i="4"/>
  <c r="H109" i="4"/>
  <c r="I109" i="4" s="1"/>
  <c r="I114" i="4"/>
  <c r="I65" i="2"/>
  <c r="I17" i="4"/>
  <c r="H64" i="4"/>
  <c r="J64" i="4" s="1"/>
  <c r="J81" i="4"/>
  <c r="J109" i="4"/>
  <c r="J16" i="4"/>
  <c r="J18" i="4"/>
  <c r="H14" i="4"/>
  <c r="I14" i="4" s="1"/>
  <c r="J89" i="4"/>
  <c r="I89" i="4"/>
  <c r="J48" i="4"/>
  <c r="I64" i="4"/>
  <c r="J8" i="4"/>
  <c r="I8" i="4"/>
  <c r="I55" i="4"/>
  <c r="J99" i="4"/>
  <c r="H123" i="4"/>
  <c r="I9" i="4"/>
  <c r="I22" i="4"/>
  <c r="I32" i="4"/>
  <c r="I48" i="4"/>
  <c r="I56" i="4"/>
  <c r="H92" i="4"/>
  <c r="E124" i="4"/>
  <c r="E123" i="4" s="1"/>
  <c r="J9" i="4"/>
  <c r="J22" i="4"/>
  <c r="J56" i="4"/>
  <c r="J68" i="4"/>
  <c r="I90" i="4"/>
  <c r="I100" i="4"/>
  <c r="J49" i="4"/>
  <c r="I93" i="4"/>
  <c r="I104" i="4"/>
  <c r="I107" i="4"/>
  <c r="I125" i="4"/>
  <c r="I53" i="3"/>
  <c r="E52" i="3"/>
  <c r="J65" i="2"/>
  <c r="E64" i="2"/>
  <c r="I64" i="2" s="1"/>
  <c r="J82" i="3"/>
  <c r="I39" i="2"/>
  <c r="J61" i="2"/>
  <c r="H55" i="2"/>
  <c r="E14" i="2"/>
  <c r="E13" i="2" s="1"/>
  <c r="I82" i="3"/>
  <c r="E64" i="3"/>
  <c r="J12" i="3"/>
  <c r="H45" i="3"/>
  <c r="E11" i="3"/>
  <c r="E10" i="3" s="1"/>
  <c r="I15" i="3"/>
  <c r="J25" i="3"/>
  <c r="I41" i="3"/>
  <c r="E45" i="3"/>
  <c r="J61" i="3"/>
  <c r="J72" i="3"/>
  <c r="J14" i="3"/>
  <c r="J36" i="3"/>
  <c r="J58" i="3"/>
  <c r="J62" i="3"/>
  <c r="H64" i="3"/>
  <c r="J69" i="3"/>
  <c r="J6" i="3"/>
  <c r="H11" i="3"/>
  <c r="I33" i="3"/>
  <c r="I46" i="3"/>
  <c r="I48" i="3"/>
  <c r="H52" i="3"/>
  <c r="I58" i="3"/>
  <c r="I61" i="3"/>
  <c r="I62" i="3"/>
  <c r="I69" i="3"/>
  <c r="I72" i="3"/>
  <c r="J15" i="3"/>
  <c r="I36" i="3"/>
  <c r="J41" i="3"/>
  <c r="I13" i="3"/>
  <c r="I29" i="3"/>
  <c r="H5" i="3"/>
  <c r="I5" i="3" s="1"/>
  <c r="I12" i="3"/>
  <c r="J13" i="3"/>
  <c r="J33" i="3"/>
  <c r="J48" i="3"/>
  <c r="J78" i="3"/>
  <c r="I14" i="3"/>
  <c r="I25" i="3"/>
  <c r="J65" i="3"/>
  <c r="H10" i="3"/>
  <c r="I19" i="3"/>
  <c r="J19" i="3"/>
  <c r="J29" i="3"/>
  <c r="J46" i="3"/>
  <c r="J53" i="3"/>
  <c r="I65" i="3"/>
  <c r="I78" i="3"/>
  <c r="I6" i="3"/>
  <c r="I22" i="2"/>
  <c r="I28" i="2"/>
  <c r="J32" i="2"/>
  <c r="I16" i="2"/>
  <c r="I36" i="2"/>
  <c r="I49" i="2"/>
  <c r="E48" i="2"/>
  <c r="J49" i="2"/>
  <c r="I44" i="2"/>
  <c r="I51" i="2"/>
  <c r="I56" i="2"/>
  <c r="J56" i="2"/>
  <c r="E55" i="2"/>
  <c r="I15" i="2"/>
  <c r="I32" i="2"/>
  <c r="I18" i="2"/>
  <c r="J22" i="2"/>
  <c r="I17" i="2"/>
  <c r="H14" i="2"/>
  <c r="I9" i="2"/>
  <c r="J9" i="2"/>
  <c r="J15" i="2"/>
  <c r="J17" i="2"/>
  <c r="J36" i="2"/>
  <c r="J44" i="2"/>
  <c r="H48" i="2"/>
  <c r="J51" i="2"/>
  <c r="I61" i="2"/>
  <c r="H8" i="2"/>
  <c r="J16" i="2"/>
  <c r="J18" i="2"/>
  <c r="J28" i="2"/>
  <c r="J39" i="2"/>
  <c r="J129" i="1"/>
  <c r="I129" i="1"/>
  <c r="J128" i="1"/>
  <c r="I128" i="1"/>
  <c r="J127" i="1"/>
  <c r="I127" i="1"/>
  <c r="J126" i="1"/>
  <c r="I126" i="1"/>
  <c r="H125" i="1"/>
  <c r="E125" i="1"/>
  <c r="E124" i="1" s="1"/>
  <c r="J122" i="1"/>
  <c r="I122" i="1"/>
  <c r="J121" i="1"/>
  <c r="I121" i="1"/>
  <c r="J120" i="1"/>
  <c r="I120" i="1"/>
  <c r="J119" i="1"/>
  <c r="I119" i="1"/>
  <c r="J118" i="1"/>
  <c r="I118" i="1"/>
  <c r="J117" i="1"/>
  <c r="I117" i="1"/>
  <c r="J116" i="1"/>
  <c r="I116" i="1"/>
  <c r="J115" i="1"/>
  <c r="I115" i="1"/>
  <c r="H114" i="1"/>
  <c r="E114" i="1"/>
  <c r="J113" i="1"/>
  <c r="I113" i="1"/>
  <c r="J112" i="1"/>
  <c r="I112" i="1"/>
  <c r="J111" i="1"/>
  <c r="I111" i="1"/>
  <c r="H110" i="1"/>
  <c r="E110" i="1"/>
  <c r="J108" i="1"/>
  <c r="I108" i="1"/>
  <c r="H107" i="1"/>
  <c r="E107" i="1"/>
  <c r="J106" i="1"/>
  <c r="I106" i="1"/>
  <c r="J105" i="1"/>
  <c r="I105" i="1"/>
  <c r="H104" i="1"/>
  <c r="E104" i="1"/>
  <c r="J103" i="1"/>
  <c r="I103" i="1"/>
  <c r="J102" i="1"/>
  <c r="I102" i="1"/>
  <c r="J101" i="1"/>
  <c r="I101" i="1"/>
  <c r="H100" i="1"/>
  <c r="E100" i="1"/>
  <c r="J98" i="1"/>
  <c r="I98" i="1"/>
  <c r="H97" i="1"/>
  <c r="E97" i="1"/>
  <c r="J96" i="1"/>
  <c r="I96" i="1"/>
  <c r="H95" i="1"/>
  <c r="E95" i="1"/>
  <c r="J94" i="1"/>
  <c r="I94" i="1"/>
  <c r="H93" i="1"/>
  <c r="E93" i="1"/>
  <c r="J91" i="1"/>
  <c r="I91" i="1"/>
  <c r="H90" i="1"/>
  <c r="E90" i="1"/>
  <c r="E89" i="1" s="1"/>
  <c r="J87" i="1"/>
  <c r="I87" i="1"/>
  <c r="J86" i="1"/>
  <c r="I86" i="1"/>
  <c r="H85" i="1"/>
  <c r="E85" i="1"/>
  <c r="J84" i="1"/>
  <c r="I84" i="1"/>
  <c r="J83" i="1"/>
  <c r="I83" i="1"/>
  <c r="J82" i="1"/>
  <c r="I82" i="1"/>
  <c r="H81" i="1"/>
  <c r="E81" i="1"/>
  <c r="J80" i="1"/>
  <c r="I80" i="1"/>
  <c r="J79" i="1"/>
  <c r="I79" i="1"/>
  <c r="J78" i="1"/>
  <c r="I78" i="1"/>
  <c r="J77" i="1"/>
  <c r="I77" i="1"/>
  <c r="J76" i="1"/>
  <c r="I76" i="1"/>
  <c r="H75" i="1"/>
  <c r="E75" i="1"/>
  <c r="J74" i="1"/>
  <c r="I74" i="1"/>
  <c r="J73" i="1"/>
  <c r="I73" i="1"/>
  <c r="H72" i="1"/>
  <c r="E72" i="1"/>
  <c r="J71" i="1"/>
  <c r="I71" i="1"/>
  <c r="J70" i="1"/>
  <c r="I70" i="1"/>
  <c r="J69" i="1"/>
  <c r="I69" i="1"/>
  <c r="H68" i="1"/>
  <c r="E68" i="1"/>
  <c r="J66" i="1"/>
  <c r="I66" i="1"/>
  <c r="H65" i="1"/>
  <c r="E65" i="1"/>
  <c r="E64" i="1" s="1"/>
  <c r="J63" i="1"/>
  <c r="I63" i="1"/>
  <c r="J62" i="1"/>
  <c r="I62" i="1"/>
  <c r="H61" i="1"/>
  <c r="E61" i="1"/>
  <c r="J60" i="1"/>
  <c r="I60" i="1"/>
  <c r="J59" i="1"/>
  <c r="I59" i="1"/>
  <c r="J58" i="1"/>
  <c r="J57" i="1"/>
  <c r="I57" i="1"/>
  <c r="H56" i="1"/>
  <c r="H55" i="1" s="1"/>
  <c r="E56" i="1"/>
  <c r="J54" i="1"/>
  <c r="I54" i="1"/>
  <c r="J53" i="1"/>
  <c r="I53" i="1"/>
  <c r="J52" i="1"/>
  <c r="I52" i="1"/>
  <c r="H51" i="1"/>
  <c r="E51" i="1"/>
  <c r="J50" i="1"/>
  <c r="I50" i="1"/>
  <c r="H49" i="1"/>
  <c r="E49" i="1"/>
  <c r="E48" i="1" s="1"/>
  <c r="J47" i="1"/>
  <c r="I47" i="1"/>
  <c r="J46" i="1"/>
  <c r="I46" i="1"/>
  <c r="J45" i="1"/>
  <c r="I45" i="1"/>
  <c r="H44" i="1"/>
  <c r="E44" i="1"/>
  <c r="J43" i="1"/>
  <c r="I43" i="1"/>
  <c r="J42" i="1"/>
  <c r="I42" i="1"/>
  <c r="J41" i="1"/>
  <c r="I41" i="1"/>
  <c r="J40" i="1"/>
  <c r="I40" i="1"/>
  <c r="H39" i="1"/>
  <c r="E39" i="1"/>
  <c r="J38" i="1"/>
  <c r="I38" i="1"/>
  <c r="J37" i="1"/>
  <c r="I37" i="1"/>
  <c r="H36" i="1"/>
  <c r="E36" i="1"/>
  <c r="J35" i="1"/>
  <c r="I35" i="1"/>
  <c r="J34" i="1"/>
  <c r="I34" i="1"/>
  <c r="J33" i="1"/>
  <c r="I33" i="1"/>
  <c r="H32" i="1"/>
  <c r="E32" i="1"/>
  <c r="J31" i="1"/>
  <c r="I31" i="1"/>
  <c r="J30" i="1"/>
  <c r="I30" i="1"/>
  <c r="J29" i="1"/>
  <c r="I29" i="1"/>
  <c r="H28" i="1"/>
  <c r="E28" i="1"/>
  <c r="J27" i="1"/>
  <c r="I27" i="1"/>
  <c r="J26" i="1"/>
  <c r="I26" i="1"/>
  <c r="J25" i="1"/>
  <c r="I25" i="1"/>
  <c r="J24" i="1"/>
  <c r="I24" i="1"/>
  <c r="J23" i="1"/>
  <c r="I23" i="1"/>
  <c r="H22" i="1"/>
  <c r="E22" i="1"/>
  <c r="J21" i="1"/>
  <c r="I21" i="1"/>
  <c r="J20" i="1"/>
  <c r="I20" i="1"/>
  <c r="J19" i="1"/>
  <c r="I19" i="1"/>
  <c r="H18" i="1"/>
  <c r="E18" i="1"/>
  <c r="H17" i="1"/>
  <c r="E17" i="1"/>
  <c r="H16" i="1"/>
  <c r="E16" i="1"/>
  <c r="H15" i="1"/>
  <c r="E15" i="1"/>
  <c r="J12" i="1"/>
  <c r="I12" i="1"/>
  <c r="J11" i="1"/>
  <c r="I11" i="1"/>
  <c r="J10" i="1"/>
  <c r="I10" i="1"/>
  <c r="H9" i="1"/>
  <c r="E9" i="1"/>
  <c r="E8" i="1" s="1"/>
  <c r="J125" i="1" l="1"/>
  <c r="J55" i="4"/>
  <c r="H13" i="4"/>
  <c r="H7" i="4" s="1"/>
  <c r="I7" i="4" s="1"/>
  <c r="J14" i="4"/>
  <c r="I28" i="1"/>
  <c r="J44" i="1"/>
  <c r="J5" i="3"/>
  <c r="J75" i="1"/>
  <c r="J81" i="1"/>
  <c r="J85" i="1"/>
  <c r="I64" i="3"/>
  <c r="J45" i="3"/>
  <c r="I124" i="4"/>
  <c r="J18" i="1"/>
  <c r="J36" i="1"/>
  <c r="E67" i="1"/>
  <c r="J97" i="1"/>
  <c r="J52" i="3"/>
  <c r="I67" i="4"/>
  <c r="E6" i="4"/>
  <c r="J7" i="4"/>
  <c r="J13" i="4"/>
  <c r="I13" i="4"/>
  <c r="J124" i="4"/>
  <c r="J92" i="4"/>
  <c r="I92" i="4"/>
  <c r="J123" i="4"/>
  <c r="I123" i="4"/>
  <c r="H88" i="4"/>
  <c r="H99" i="1"/>
  <c r="I104" i="1"/>
  <c r="J95" i="1"/>
  <c r="J110" i="1"/>
  <c r="J65" i="1"/>
  <c r="H92" i="1"/>
  <c r="I17" i="1"/>
  <c r="J22" i="1"/>
  <c r="I39" i="1"/>
  <c r="H124" i="1"/>
  <c r="I124" i="1" s="1"/>
  <c r="E14" i="1"/>
  <c r="E13" i="1" s="1"/>
  <c r="I107" i="1"/>
  <c r="I125" i="1"/>
  <c r="J9" i="1"/>
  <c r="I16" i="1"/>
  <c r="J49" i="1"/>
  <c r="E55" i="1"/>
  <c r="J55" i="1" s="1"/>
  <c r="H64" i="1"/>
  <c r="I65" i="1"/>
  <c r="J72" i="1"/>
  <c r="I95" i="1"/>
  <c r="J107" i="1"/>
  <c r="J114" i="1"/>
  <c r="J61" i="1"/>
  <c r="I72" i="1"/>
  <c r="J90" i="1"/>
  <c r="E92" i="1"/>
  <c r="J100" i="1"/>
  <c r="E123" i="1"/>
  <c r="J17" i="1"/>
  <c r="J28" i="1"/>
  <c r="J32" i="1"/>
  <c r="I36" i="1"/>
  <c r="J39" i="1"/>
  <c r="I51" i="1"/>
  <c r="J68" i="1"/>
  <c r="I85" i="1"/>
  <c r="I110" i="1"/>
  <c r="J16" i="1"/>
  <c r="I15" i="1"/>
  <c r="I18" i="1"/>
  <c r="I44" i="1"/>
  <c r="I61" i="1"/>
  <c r="H89" i="1"/>
  <c r="I90" i="1"/>
  <c r="I100" i="1"/>
  <c r="J104" i="1"/>
  <c r="I52" i="3"/>
  <c r="I45" i="3"/>
  <c r="J64" i="2"/>
  <c r="I14" i="2"/>
  <c r="J64" i="3"/>
  <c r="M64" i="3"/>
  <c r="I114" i="1"/>
  <c r="H109" i="1"/>
  <c r="J93" i="1"/>
  <c r="H67" i="1"/>
  <c r="I81" i="1"/>
  <c r="I75" i="1"/>
  <c r="H48" i="1"/>
  <c r="J48" i="1" s="1"/>
  <c r="J51" i="1"/>
  <c r="J15" i="1"/>
  <c r="E4" i="3"/>
  <c r="E3" i="3" s="1"/>
  <c r="J11" i="3"/>
  <c r="I11" i="3"/>
  <c r="I10" i="3"/>
  <c r="J10" i="3"/>
  <c r="H4" i="3"/>
  <c r="E7" i="2"/>
  <c r="E6" i="2" s="1"/>
  <c r="I55" i="2"/>
  <c r="J55" i="2"/>
  <c r="H13" i="2"/>
  <c r="I13" i="2" s="1"/>
  <c r="J14" i="2"/>
  <c r="J48" i="2"/>
  <c r="I48" i="2"/>
  <c r="I8" i="2"/>
  <c r="J8" i="2"/>
  <c r="H8" i="1"/>
  <c r="I9" i="1"/>
  <c r="I22" i="1"/>
  <c r="I32" i="1"/>
  <c r="I49" i="1"/>
  <c r="I56" i="1"/>
  <c r="H14" i="1"/>
  <c r="J56" i="1"/>
  <c r="I68" i="1"/>
  <c r="I93" i="1"/>
  <c r="I97" i="1"/>
  <c r="E99" i="1"/>
  <c r="E109" i="1"/>
  <c r="J92" i="1" l="1"/>
  <c r="J67" i="1"/>
  <c r="E7" i="1"/>
  <c r="J88" i="4"/>
  <c r="I88" i="4"/>
  <c r="H6" i="4"/>
  <c r="J124" i="1"/>
  <c r="H123" i="1"/>
  <c r="J123" i="1" s="1"/>
  <c r="I99" i="1"/>
  <c r="H88" i="1"/>
  <c r="I109" i="1"/>
  <c r="I92" i="1"/>
  <c r="I48" i="1"/>
  <c r="J89" i="1"/>
  <c r="I89" i="1"/>
  <c r="I55" i="1"/>
  <c r="J64" i="1"/>
  <c r="I64" i="1"/>
  <c r="I67" i="1"/>
  <c r="J4" i="3"/>
  <c r="I4" i="3"/>
  <c r="H3" i="3"/>
  <c r="H7" i="2"/>
  <c r="J13" i="2"/>
  <c r="J8" i="1"/>
  <c r="I8" i="1"/>
  <c r="J109" i="1"/>
  <c r="I14" i="1"/>
  <c r="J14" i="1"/>
  <c r="H13" i="1"/>
  <c r="J99" i="1"/>
  <c r="E88" i="1"/>
  <c r="J6" i="4" l="1"/>
  <c r="I6" i="4"/>
  <c r="I123" i="1"/>
  <c r="I7" i="2"/>
  <c r="M65" i="3"/>
  <c r="I3" i="3"/>
  <c r="J3" i="3"/>
  <c r="J7" i="2"/>
  <c r="H6" i="2"/>
  <c r="I6" i="2" s="1"/>
  <c r="I13" i="1"/>
  <c r="J13" i="1"/>
  <c r="I88" i="1"/>
  <c r="J88" i="1"/>
  <c r="E6" i="1"/>
  <c r="H7" i="1"/>
  <c r="H6" i="1" s="1"/>
  <c r="J6" i="2" l="1"/>
  <c r="J7" i="1"/>
  <c r="I7" i="1"/>
  <c r="J6" i="1" l="1"/>
  <c r="I6" i="1"/>
</calcChain>
</file>

<file path=xl/sharedStrings.xml><?xml version="1.0" encoding="utf-8"?>
<sst xmlns="http://schemas.openxmlformats.org/spreadsheetml/2006/main" count="2010" uniqueCount="495">
  <si>
    <t xml:space="preserve"> DINAS SOSIAL TENAGA KERJA DAN TRANSMIGRASI</t>
  </si>
  <si>
    <t>PROGRAM/ KEGIATAN/ SUB KEGIATAN</t>
  </si>
  <si>
    <t>Indikator Program</t>
  </si>
  <si>
    <t>Target</t>
  </si>
  <si>
    <t>OUTPUT</t>
  </si>
  <si>
    <t>ANGGARAN 2021</t>
  </si>
  <si>
    <t>Pergerakan Anggaran</t>
  </si>
  <si>
    <t>Selisih</t>
  </si>
  <si>
    <t>URUSAN PEMERINTAH BIDANG SOSIAL, TENAGA KERJA DAN TRANSMIGRASI</t>
  </si>
  <si>
    <t>URUSAN PEMERINTAHAN BIDANG SOSIAL</t>
  </si>
  <si>
    <t>PROGRAM PEMBERDAYAAN SOSIAL</t>
  </si>
  <si>
    <t>Pengembangan Potensi Sumber Kesejahteraan Sosial Daerah Kabupaten/Kota</t>
  </si>
  <si>
    <t>Persentase Potensi dan Sumber Kesejahteraan Sosial (PSKS) yang aktif</t>
  </si>
  <si>
    <t>87.18%</t>
  </si>
  <si>
    <t>Peningkatan Kemampuan Potensi Pekerja Sosial Masyarakat Kewenangan Kabupaten/Kota</t>
  </si>
  <si>
    <t>pelatihan BSD dan BSL 1 kali
Pemberdayaan TKSK 14 orang
PSM yang mendapat penyuluhan 1 kali</t>
  </si>
  <si>
    <t>pelatihan BSD dan BSL 2 kali
Pemberdayaan TKSK 14 orang
PSM yang mendapat penyuluhan 14 kecamatan</t>
  </si>
  <si>
    <t>Peningkatan Kemampuan Potensi Sumber Kesejahteraan Sosial Kelembagaan Masyarakat Kewenangan Kabupaten/Kota</t>
  </si>
  <si>
    <t>Bantuan operasional PSKS kepada K3S
(Koordinasi Kesejahteraan Sosial), Persatuan
Purnawirawan dan Wakawuri TNI dan Polisi
(PEPABRI), Karang Taruna, PWRI, IPSM,
Yayasan Anak Mandiri
6 lembaga
Kunjungan relawan kepada lansia melalui
Jogja Sapa Lansia 50 lansia
Musrenbang Tematik lansia 14 kali
Peringatan Hari Kesetiakawanan Sosial
Nasional (HKSN) 1 kali
PSKS (Karang Taruna, LKS, WKSBM) yang
mendapat penyuluhan di 14 kecamatan 945 orang
Seleksi PSKS (PSM, TKSK, Karang Taruna, LKS,
WKSBM) berprestasi 5 kejuaraan
Sistem layanan dan rujukan terpadu (SLRT) di
Kota dan 3 puskesos 4 lokasi</t>
  </si>
  <si>
    <t>Peningkatan Kemampuan Sumber Daya Manusia dan Penguatan Lembaga Konsultasi Kesejahteraan Keluarga (LK3)</t>
  </si>
  <si>
    <t>Pelayanan Konsultasi Kesejahteraan Keluarga 600 orang</t>
  </si>
  <si>
    <t>Pelayanan Konsultasi Kesejahteraan Keluarga</t>
  </si>
  <si>
    <t>600 orang</t>
  </si>
  <si>
    <t>PROGRAM REHABILITASI SOSIAL</t>
  </si>
  <si>
    <t>Rehabilitasi Sosial Dasar Penyandang Disabilitas Terlantar, Anak Terlantar, Lanjut Usia Terlantar, serta Gelandangan
Pengemis di Luar Panti
Sosial</t>
  </si>
  <si>
    <t>Persentase Pemerlu Pelayanan Kesejahteraan Sosial (PPKS) yang tertangani dengan advokasi dan rehabilitasi sosial; Persentase Pemerlu Pelayanan Kesejahteraan Sosial (PPKS) yang tertangani layanan kedaruratan sosial</t>
  </si>
  <si>
    <t>81.00%; 100%</t>
  </si>
  <si>
    <t>Dinas</t>
  </si>
  <si>
    <t>Rumah Pelayanan Sosial Lanjut Usia
(RPSLU) UPT Budhi Dharma</t>
  </si>
  <si>
    <t>UPT RPA Wiloso Projo</t>
  </si>
  <si>
    <t>Penyediaan
Permakanan</t>
  </si>
  <si>
    <t>Penyediaan Permakanan Anak Jalanan 20 orang</t>
  </si>
  <si>
    <t>Penyediaan Permakanan Anak Terlantar/ Anak jalanan</t>
  </si>
  <si>
    <t>20 orang</t>
  </si>
  <si>
    <t>Penyediaan permakanan bagi lansia terlantar
di Rumah Pelayanan Sosial Lanjut Usia
(RPSLU)
70 lansia</t>
  </si>
  <si>
    <t>Penyediaan permakanan bagi lansia terlantar
di Rumah Pelayanan Sosial Lanjut Usia
(RPSLU)</t>
  </si>
  <si>
    <t>68 orang</t>
  </si>
  <si>
    <t>Penyediaan permakanan Anak Terlantar (AT)
di Rumah Pengasuhan Anak (RPA) Wiloso
Projo
40 orang</t>
  </si>
  <si>
    <t>Penyediaan permakanan Anak Terlantar (AT)
di Rumah Pengasuhan Anak (RPA) Wiloso
Projo</t>
  </si>
  <si>
    <t>30 orang</t>
  </si>
  <si>
    <t>Penyediaan Sandang</t>
  </si>
  <si>
    <t>Penyediaan sandang bagi Anak
Terlantar/Anak Jalanan 20 orang</t>
  </si>
  <si>
    <t>Penyediaan sandang bagi anak terlantar/anak jalanan</t>
  </si>
  <si>
    <t>Penyediaan sandang bagi lansia terlantar di
Rumah Pelayanan Sosial Lanjut Usia (RPSLU) 70 orang</t>
  </si>
  <si>
    <t>Penyediaan sandang bagi lansia terlantar di
Rumah Pelayanan Sosial Lanjut Usia (RPSLU)</t>
  </si>
  <si>
    <t>Penyediaan sandang Anak Terlantar (AT) di
Rumah Pengasuhan Anak (RPA) 40 orang</t>
  </si>
  <si>
    <t>Penyediaan sandang Anak Terlantar (AT) di
Rumah Pengasuhan Anak (RPA)</t>
  </si>
  <si>
    <t>Penyediaan Alat
Bantu</t>
  </si>
  <si>
    <t>Penyediaan alat bantu bagi penyandang
disabilitas 13 orang</t>
  </si>
  <si>
    <t>Penyediaan alat bantu bagi penyandang disabilitas</t>
  </si>
  <si>
    <t>15 nit</t>
  </si>
  <si>
    <t>Pemberian Pelayanan
Reunifikasi Keluarga</t>
  </si>
  <si>
    <t>Reunifikasi keluarga untuk lansia terlantar di
UPT RPSLU Budhi Dharma 36 orang</t>
  </si>
  <si>
    <t>Reunifikasi keluarga untuk lansia terlantar di
UPT RPSLU Budhi Dharma</t>
  </si>
  <si>
    <t>5 orang</t>
  </si>
  <si>
    <t>Pemberian Bimbingan
Fisik, Mental, Spiritual, dan Sosial</t>
  </si>
  <si>
    <t>Bantuan Modal Usaha untuk KUBE
Pengembangan 20 kelompok
Bimtek Manajemen Usaha E warong KUBE
jasa 25 kelompok
Bimtek Pengembangan KUBE 20 kelompok
Bimtek Penumbuhan KUBE 20 orang
Pendampingan masyarakat miskin dan
rentan yang tergabung dalam KUBE (404
KUBE) dan USEP (54 USEP) di 45 kelurahan
458 kelompok</t>
  </si>
  <si>
    <t>Bantuan Modal Usaha untuk KUBE
Pengembangan 15 kelompok
Bimtek Manajemen Usaha E warong KUBE
jasa 25 kelompok
Bimtek Pengembangan KUBE 15 kelompok
Pendampingan masyarakat miskin dan
rentan yang tergabung dalam KUBE (320
KUBE) dan USEP (54 USEP) di 45 kelurahan
458 kelompok</t>
  </si>
  <si>
    <t>15 kelompk
25 Kelompok
15 Kelompok
364 Kelompok</t>
  </si>
  <si>
    <t>Pelayanan kesejahteraan sosial bagi lansia di
UPT Budhi Dharma 70 orang</t>
  </si>
  <si>
    <t>Pelayanan kesejahteraan sosial bagi lansia di UPT Budhi Dharma</t>
  </si>
  <si>
    <t>Pelayanan kesejahteraan sosial bagi anak
terlantar di UPT RPA (Rumah Pengasuhan
Anak)
40 orang</t>
  </si>
  <si>
    <t>Pelayanan kesejahteraan sosial bagi anak
terlantar di UPT RPA (Rumah Pengasuhan
Anak)</t>
  </si>
  <si>
    <t>Pemberian Bimbingan
Sosial kepada Keluarga Penyandang Disabilitas Terlantar, Anak Terlantar, Lanjut Usia Terlantar, serta Gelandangan Pengemis dan Masyarakat</t>
  </si>
  <si>
    <r>
      <rPr>
        <sz val="8"/>
        <color rgb="FF000000"/>
        <rFont val="Quattrocento Sans"/>
      </rPr>
      <t xml:space="preserve">Pemberian motivasi, pelatihan singkat dan
</t>
    </r>
    <r>
      <rPr>
        <sz val="8"/>
        <color rgb="FF0070C0"/>
        <rFont val="Arial"/>
        <family val="2"/>
      </rPr>
      <t>pemberian modal usaha</t>
    </r>
    <r>
      <rPr>
        <sz val="8"/>
        <color rgb="FF000000"/>
        <rFont val="Arial"/>
        <family val="2"/>
      </rPr>
      <t xml:space="preserve"> bagi Keluarga
Penyandang Disabilitas
40 orang
Pemberian motivasi, pelatihan singkat dan
</t>
    </r>
    <r>
      <rPr>
        <sz val="8"/>
        <color rgb="FF0070C0"/>
        <rFont val="Arial"/>
        <family val="2"/>
      </rPr>
      <t>pemberian modal usaha</t>
    </r>
    <r>
      <rPr>
        <sz val="8"/>
        <color rgb="FF000000"/>
        <rFont val="Arial"/>
        <family val="2"/>
      </rPr>
      <t xml:space="preserve"> bagi Keluarga
Penyandang Sakit Jiwa
20 orang
Temu Penguatan Kapasitas Anak Terlantar
dan Keluarga sebanyak 150 orang 150 orang</t>
    </r>
  </si>
  <si>
    <t>1. Pemberian motivasi, pelatihan singkat  bagi Keluarga Penyandang Disabilitas
3. Temu Penguatan Kapasitas Anak dan Keluarga, anak terlantar</t>
  </si>
  <si>
    <t>20 orang
350 orang</t>
  </si>
  <si>
    <t>Fasilitasi Pembuatan Nomor Induk Kependudukan, Akta Kelahiran, Surat Nikah, dan Kartu Identitas Anak</t>
  </si>
  <si>
    <t>Pemberian akses Pembuatan Nomor Induk
Kependudukan, Akta Kelahiran, dan Kartu
Identitas Anak bagi anak terlantar dan anak
jalanan.
5 anak</t>
  </si>
  <si>
    <t>Pemberian akses Pembuatan Nomor Induk
Kependudukan, Akta Kelahiran, dan Kartu
Identitas Anak bagi anak terlantar dan anak
jalanan.</t>
  </si>
  <si>
    <t>5 anak</t>
  </si>
  <si>
    <t>Pemberian Akses ke Layanan Pendidikan dan Kesehatan Dasar</t>
  </si>
  <si>
    <r>
      <rPr>
        <sz val="8"/>
        <color rgb="FF000000"/>
        <rFont val="Quattrocento Sans"/>
      </rPr>
      <t xml:space="preserve">Akses Pelayanan Jamkesus Terpadu bagi
Penyandang Disabilitas 300 orang
Pemantauan Pemenuhan Hak Penyandang
Disabilitas oleh Komite Perlindungan dan
Pemenuhan Hak Penyandang Disabilitas
melalui workshop, Penumbuhan Kecamatan
Inklusi di kecamatan Mergangsan dan
Pakualaman, Bimtek Forum Kecamatan
Inklusi (FKI)
12 bulan
</t>
    </r>
    <r>
      <rPr>
        <sz val="8"/>
        <color rgb="FFFF0000"/>
        <rFont val="Arial"/>
        <family val="2"/>
      </rPr>
      <t>Peringatan Hari Disabilitas Internasional 500 orang</t>
    </r>
  </si>
  <si>
    <t>- Akses Pelayanan Jamkesus Terpadu bagi Penyandang Disabilitas
- Pemantauan Pemenuhan Hak Penyandang Disabilitas oleh Komite Perlindungan dan Pemenuhan Hak Penyandang Disabilitas melalui Musrenbang Tematik Disabilitas,  Bimtek Forum Kecamatan Inklusi (FKI) di 12 kemantren.
- Peringatan Hari Disabilitas Internasional</t>
  </si>
  <si>
    <t>- 200 orang
- 12 bulan
- 500 orang</t>
  </si>
  <si>
    <t>Pemberian biaya pendidikan dan persediaan
obat-obatan bagi anak terlantar di UPT RPA
Wiloso Projo
40 orang</t>
  </si>
  <si>
    <t>Pemberian biaya pendidikan dan persediaan
obat-obatan bagi anak terlantar di UPT RPA
Wiloso Projo</t>
  </si>
  <si>
    <t>30 Anak</t>
  </si>
  <si>
    <t>Pemberian Layanan
Kedaruratan</t>
  </si>
  <si>
    <t>Pemberian layanan kedaruratan lansia di UPT
RPSLU berupa shelter dan Day Care bagi
lansia
7 orang</t>
  </si>
  <si>
    <t>Pemberian layanan kedaruratan lansia di UPT RPSLU berupa shelter dan Day Care bagi
lansia</t>
  </si>
  <si>
    <t>Operasional pelayanan Kedaruratan sosial 20 kali
Pemberian bantuan sosial ODHA/Korban
NAPZA tidak potensial 10 orang
Pemberian bantuan sosial pemenuhan
kebutuhan PMKS dalam rangka reaksi cepat 1 tahun
Pemberian bantuan sosial penduduk terlantar 8 orang</t>
  </si>
  <si>
    <t>Operasional pelayanan Kedaruratan sosial</t>
  </si>
  <si>
    <t>12 bulan</t>
  </si>
  <si>
    <t>Pemberian Pelayanan
Penelusuran Keluarga</t>
  </si>
  <si>
    <t>Penelusuran keluarga untuk anak terlantar 5 anak</t>
  </si>
  <si>
    <t>Penelusuran keluarga untuk anak terlantar</t>
  </si>
  <si>
    <t>Pemberian Layanan
Rujukan</t>
  </si>
  <si>
    <t>layanan rujukan untuk anak terlantar ke lembaga sosial 2 anak</t>
  </si>
  <si>
    <t>layanan rujukan untuk anak terlantar ke
lembaga sosial</t>
  </si>
  <si>
    <t>2 anak</t>
  </si>
  <si>
    <t>Rehabilitasi Sosial Penyandang Masalah Kesejahteraan Sosial (PMKS) Lainnya Bukan Korban HIV/AIDS dan NAPZA di Luar Panti Sosial</t>
  </si>
  <si>
    <r>
      <rPr>
        <sz val="8"/>
        <color rgb="FFFF0000"/>
        <rFont val="Segoe UI"/>
        <family val="2"/>
      </rPr>
      <t>Bantuan Sosial Orang Terlantar kehabisan
bekal dalam perjalanan 140 orang
Bantuan Sosial Santuan Kematian sebesar @
Rp 3.000.000,- 600 orang</t>
    </r>
    <r>
      <rPr>
        <sz val="8"/>
        <color rgb="FF000000"/>
        <rFont val="Segoe UI"/>
        <family val="2"/>
      </rPr>
      <t xml:space="preserve">
Layanan TRC PMKS 12 bulan
Pelayanan pemakaman jenazah terlantar 30 orang
Pelayanan santunan kematian 600 orang
Penanganan Orang Terlantar kehabisan
bekal dalam perjalanan 140 orang</t>
    </r>
  </si>
  <si>
    <t xml:space="preserve">-Penanganan Orang Terlantar kehabisan
bekal dalam perjalanan 
- Pelayanan santunan kematian
- Pelayana Shelter Covid-19
- Pelayanan Shelter mandiri di wilayah
- Pelayanan pemakaman jenazah terlantar 
</t>
  </si>
  <si>
    <t>12 bulan
12 bulan
12 bulan
12 bulan
12 bulan</t>
  </si>
  <si>
    <r>
      <rPr>
        <sz val="8"/>
        <color rgb="FF000000"/>
        <rFont val="Quattrocento Sans"/>
      </rPr>
      <t xml:space="preserve">Pemberian bantuan sosial Asistensi Sosial
Penyandang Disabilitas 300 orang
</t>
    </r>
    <r>
      <rPr>
        <sz val="8"/>
        <color rgb="FFFF0000"/>
        <rFont val="Arial"/>
        <family val="2"/>
      </rPr>
      <t>Pemberian bantuan sosial modal usaha
kelayan Yayasan Anak Mandiri 20 orang</t>
    </r>
    <r>
      <rPr>
        <sz val="8"/>
        <color rgb="FF000000"/>
        <rFont val="Arial"/>
        <family val="2"/>
      </rPr>
      <t xml:space="preserve">
Pemberian motivasi mental, spiritual, dan
sosial bagi ABH 15 orang
Pemberian motivasi, pelatihan singkat, dan
pemberian modal bagi Korban Tindak
Kekerasan
40 orang
Pemberian motivasi, pelatihan singkat, dan
pemberian modal bagi penyandang
disabilitas mampu latih
20 orang
Pemberian motivasi, pelatihan singkat, dan
pemberian modal bagi Perempuan Rawan
Sosial Ekonomi
20 orang
Pemberian motivasi, pelatihan singkat, dan
pemberian modal bagi warga rentan hidup
di Jalan Rentan Gelandangan Pengemis
(Gepeng)
20 orang</t>
    </r>
  </si>
  <si>
    <t xml:space="preserve">1. Pemberian bantuan sosial Asistensi Sosial Penyandang Disabilitas 300 orang
2. Pemberian bimbingan sosial, motivasi, pelatihan singkat bagi Korban Tindak Kekerasan
3. Pemberian bimbingan sosial, motivasi, pelatihan singkat bagi penyandang disabilitas
4. Pemberian bimbingan sosial, motivasi, pelatihan singkat bagi Perempuan Rawan Sosial Ekonomi
5. Pemberian motivasi mental, spiritual dan sosial bagi ABH
</t>
  </si>
  <si>
    <r>
      <t xml:space="preserve">300 orang
20 orang
</t>
    </r>
    <r>
      <rPr>
        <sz val="8"/>
        <color rgb="FF000000"/>
        <rFont val="Arial"/>
        <family val="2"/>
      </rPr>
      <t xml:space="preserve">
20 orang
20 orang
15 orang
</t>
    </r>
  </si>
  <si>
    <t>Pemberian bantuan sosial modal usaha
kelayan Yayasan Anak 20 orang
Rekomendasi keringanan biaya pendidikan
(100 orang) dan penjaminan kesehatan (50
orang) bagi warga miskin
150 orang</t>
  </si>
  <si>
    <t xml:space="preserve">Rekomendasi keringanan biaya pendidikan (100 orang) dan penjaminan kesehatan (50 orang) bagi warga miskin
</t>
  </si>
  <si>
    <t>150 orang</t>
  </si>
  <si>
    <t>PROGRAM PERLINDUNGAN DAN JAMINAN SOSIAL</t>
  </si>
  <si>
    <t>Pemeliharaan Anak- Anak Terlantar</t>
  </si>
  <si>
    <t>Persentase Pemerlu Pelayanan Kesejahteraan Sosial (PPKS) terlantar yang tertangani</t>
  </si>
  <si>
    <t>Pemantauan terhadap Pelaksanaan Pemeliharaan Anak Terlantar</t>
  </si>
  <si>
    <t>Pendampingan dan Monev penerapan
Standar Nasional Pengasuhan Anak di LKSA. 16 LKSA</t>
  </si>
  <si>
    <t>Pendampingan dan Monev penerapan Standar Nasional Pengasuhan Anak di LKSA</t>
  </si>
  <si>
    <t>16 LKSA</t>
  </si>
  <si>
    <t>Pengelolaan Data Fakir
Miskin Cakupan Daerah Kabupaten/Kota</t>
  </si>
  <si>
    <t>Persentase Pemerlu Pelayanan Kesejahteraan Sosial (PPKS) yang memperoleh perlindungan dan jaminan sosial</t>
  </si>
  <si>
    <t>87.30%</t>
  </si>
  <si>
    <t>Pendataan Fakir Miskin Cakupan Daerah Kabupaten/Kota</t>
  </si>
  <si>
    <t>Verifikasi dan Validasi data Bantuan Iuran
Jaminan Kesehatan (PBIJK) 1 dokumen
Verifikasi dan Validasi Data Terpadu
Kesejahteraan Sosial (DTKS) 1 dokumen
Verifikasi, validasi dan analisa data Keluarga
Sasaran Jaminan Perlindungan Sosial (KSJPS) 1 dokumen
Verifikasi, validasi dan analisa data Pemerlu
Pelayanan Kesejahteraan Sosial (PPKS) dan
Potensi Sumber Kesejahteraan Sosial (PSKS)
2 dokumen</t>
  </si>
  <si>
    <t>- Database Data Terpadu Kesejahteraan Sosial (DTKS)
- Database PBI Jaminan Kesehatan (PBIJK) Hasil Validasi
- Database Pemerlu Pelayanan Kesejahteraan Sosial (PPKS) dan Potensi Sumber Kesejahteraan Sosia
- Database Penyandang Disabilitas (PD)</t>
  </si>
  <si>
    <t>1 dokumen
1 dokumen
2 dokumen
1 dokumn</t>
  </si>
  <si>
    <t>Fasilitasi Bantuan Sosial Kesejahteraan Keluarga</t>
  </si>
  <si>
    <r>
      <rPr>
        <sz val="8"/>
        <color rgb="FF000000"/>
        <rFont val="Quattrocento Sans"/>
      </rPr>
      <t xml:space="preserve">Bantuan Modal Usaha untuk KUBE
Pengembangan 20 Kelompok
Bantuan Sosial Asistensi Sosial Lanjut Usia
Miskin untuk pemenuhan kebutuhan dasar
selama 12 bulan sebesar @ Rp 180.000,-
6672 orang
Penyaluran bantuan Asistensi Sosial Lanjut
Usia Miskin untuk pemenuhan kebutuhan
dasar
6672 orang
Penyaluran bantuan Program Keluarga
Harapan </t>
    </r>
    <r>
      <rPr>
        <sz val="8"/>
        <color rgb="FF0070C0"/>
        <rFont val="Segoe UI"/>
        <family val="2"/>
      </rPr>
      <t>11068 KPM</t>
    </r>
    <r>
      <rPr>
        <sz val="8"/>
        <color rgb="FF000000"/>
        <rFont val="Segoe UI"/>
        <family val="2"/>
      </rPr>
      <t xml:space="preserve">
Penyaluran Program sembako </t>
    </r>
    <r>
      <rPr>
        <sz val="8"/>
        <color rgb="FF0070C0"/>
        <rFont val="Segoe UI"/>
        <family val="2"/>
      </rPr>
      <t>13133 KPM</t>
    </r>
  </si>
  <si>
    <t xml:space="preserve">30 jenazah
1616 KPM
6650 KPM
10227 KPM
15444 KPM  
</t>
  </si>
  <si>
    <t>Fasilitasi Bantuan Pengembangan Ekonomi Masyarakat</t>
  </si>
  <si>
    <t>Assesment calon penerima Usaha Ekonomi
Produktif (UEP) PKH Graduasi 50 KPM
Bantuan Modal Usaha untuk Penguatan UEP
PKH 50 KPM
Bantuan Modal Usaha untuk UEP PKH 16 KPM</t>
  </si>
  <si>
    <t>- Bantuan modal usaha UEP PKH Graduasi Mandiri
- Bimtek calon penerima UEP PKH Graduasi alami
- Bimtek calon penerima UEP PKH Graduasi Mandiri</t>
  </si>
  <si>
    <t>100 KPM
50 KPM
100 KPM</t>
  </si>
  <si>
    <t>PROGRAM PENANGANAN BENCANA</t>
  </si>
  <si>
    <t>Perlindungan Sosial Korban Bencana Alam dan Sosial Kabupaten/Kota</t>
  </si>
  <si>
    <t>Persentase korban bencana yang tertangani</t>
  </si>
  <si>
    <t>Penyediaan Makanan</t>
  </si>
  <si>
    <t>Pengadaan dan Pengelolaan Bufferstock
logistik bencana target 5 jenis</t>
  </si>
  <si>
    <t>Pengadaan dan Pengelolaan Bufferstock
logistik bencana</t>
  </si>
  <si>
    <t>5 jenis</t>
  </si>
  <si>
    <t>Pengadaan dan Pengelolaan Bufferstock
sandang bagi korban bencana 184 paket</t>
  </si>
  <si>
    <t>Penanganan Khusus bagi Kelompok Rentan</t>
  </si>
  <si>
    <t>Pendampingan dan pemenuhan kebutuhan
kelompok rentan 14 kecamatan</t>
  </si>
  <si>
    <t>Pendampingan dan pemenuhan kebutuhan
kelompok rentan</t>
  </si>
  <si>
    <t>14 kecamatan</t>
  </si>
  <si>
    <t>Pelayanan Dukungan
Psikososial</t>
  </si>
  <si>
    <t>Pendampingan Dukungan Psikososial 14 kecamatan</t>
  </si>
  <si>
    <t>Pendampingan Dukungan Psikososial</t>
  </si>
  <si>
    <t>Penyelenggaraan Pemberdayaan Masyarakat terhadap Kesiapsiagaan Bencana Kabupaten/Kota</t>
  </si>
  <si>
    <t>Koordinasi, Sosialisasi dan Pelaksanaan Kampung Siaga Bencana</t>
  </si>
  <si>
    <t>Operasional Kampung Siaga Bencana 3 KSB</t>
  </si>
  <si>
    <t>3 KSB</t>
  </si>
  <si>
    <t>Koordinasi, Sosialisasi dan Pelaksanaan Taruna Siaga Bencana</t>
  </si>
  <si>
    <r>
      <rPr>
        <sz val="8"/>
        <color rgb="FF000000"/>
        <rFont val="Quattrocento Sans"/>
      </rPr>
      <t xml:space="preserve">Operasional TAGANA 57 Tagana
Operasional Tenaga Pelopor Perdamaian 35 orang
</t>
    </r>
    <r>
      <rPr>
        <sz val="8"/>
        <color rgb="FFFF0000"/>
        <rFont val="Segoe UI"/>
        <family val="2"/>
      </rPr>
      <t>Penguatan Kapasitas personil Taruna Siaga
Bencana 57 Tagana</t>
    </r>
    <r>
      <rPr>
        <sz val="8"/>
        <color rgb="FF000000"/>
        <rFont val="Segoe UI"/>
        <family val="2"/>
      </rPr>
      <t xml:space="preserve">
Penyebarluasan media informasi
kebencanaan 14 kecamatan</t>
    </r>
  </si>
  <si>
    <r>
      <t>- Operasional TAGANA 
- Operasional Tenaga Pelopor Perdamaian
- Penguatan kapasitas personil Taruna Siaga Bencana</t>
    </r>
    <r>
      <rPr>
        <sz val="8"/>
        <color rgb="FF000000"/>
        <rFont val="Arial"/>
        <family val="2"/>
      </rPr>
      <t xml:space="preserve">
- Penyebarluasan media informasi kebencanaan </t>
    </r>
  </si>
  <si>
    <t>69 Tagana
35 orang
69 tagana
14 kecamatan</t>
  </si>
  <si>
    <t>PROGRAM PENGELOLAAN TAMAN MAKAM PAHLAWAN</t>
  </si>
  <si>
    <t>Pemeliharaan Taman Makam Pahlawan Nasional Kabupaten/Kota</t>
  </si>
  <si>
    <t>Persentase makam pahlawan yang terpelihara</t>
  </si>
  <si>
    <t>Perawatan makam pahlawan selama 12 bulan 9 makam</t>
  </si>
  <si>
    <t>Perawatan taman makam pahlawan nasional kabupaten/kota</t>
  </si>
  <si>
    <t>9 makam</t>
  </si>
  <si>
    <t>PROGRAM PENUNJANG URUSAN PEMERINTAHAN DAERAH KABUPATEN/KOTA</t>
  </si>
  <si>
    <t>Perencanaan, Penganggaran, dan Evaluasi Kinerja Perangkat Daerah</t>
  </si>
  <si>
    <t>Hasil penilaian SAKIP oleh Inspektorat</t>
  </si>
  <si>
    <t>A</t>
  </si>
  <si>
    <t>Penyusunan Dokumen Perencanaan Perangkat Daerah</t>
  </si>
  <si>
    <t>Dokumen Renja OPD, Renja Perubahan
OPD dan Review Renstra OPD 3 dokumen</t>
  </si>
  <si>
    <t>Dokumen Renja OPD, Renja Perubahan
OPD dan Review Renstra OPD</t>
  </si>
  <si>
    <t>3 dokumen</t>
  </si>
  <si>
    <t>Koordinasi dan Penyusunan DPA- SKPD</t>
  </si>
  <si>
    <t>Penyusunan RKA dan RKPA OPD, DPA dan
DPPA OPD 4 dokumen</t>
  </si>
  <si>
    <t>Penyusunan RKA dan RKPA OPD, DPA dan
DPPA OPD</t>
  </si>
  <si>
    <t>4 dokumen</t>
  </si>
  <si>
    <t>Koordinasi dan Penyusunan Laporan Capaian Kinerja dan Ikhtisar Realisasi Kinerja SKPD</t>
  </si>
  <si>
    <t>Dokumen Evaluasi Kebijakan, Pelaksanaan,
dan Hasil Renja OPD Triwulan I, II, III, dan IV 6 dokumen
Dokumen Evaluasi Pelaksanaan, Hasil
Renstra OPD 2 dokumen
Pengelolaan Website OPD 12 bulan
Penyusunan Profil OPD, Perjanjian Kinerja
dan Perubahan Perjanjian Kinerja 3 dokumen</t>
  </si>
  <si>
    <t xml:space="preserve">- Dokumen Evaluasi Kebijakan, Pelaksanaan, dan Hasil Renja OPD Triwulan I, II, III, dan IV 
-Dokumen Evaluasi Pelaksanaan, Hasil
Renstra OPD
- Pengelolaan Website OPD
- Penyusunan Profil OPD, Perjanjian Kinerja
dan Perubahan Perjanjian Kinerja 3 dokumen
</t>
  </si>
  <si>
    <t>6 dokumen
2 dokumen
12 bulan
3 dokumen</t>
  </si>
  <si>
    <t>Administrasi Keuangan
Perangkat Daerah</t>
  </si>
  <si>
    <t>Penyediaan Gaji dan
Tunjangan ASN</t>
  </si>
  <si>
    <t>Gaji dan Tunjangan ASN 81 ASN</t>
  </si>
  <si>
    <t xml:space="preserve">Gaji dan Tunjangan ASN </t>
  </si>
  <si>
    <t>81 ASN</t>
  </si>
  <si>
    <t>Koordinasi dan Pelaksanaan Akuntansi SKPD</t>
  </si>
  <si>
    <t>Akuntansi dan Pelaporan Keuangan : Neraca,
Laporan Realisasi Anggaran, Laporan
Operasional, Laporan Perubahan Ekuitas,
Catatan Atas Laporan Keuangan
5 dokumen
Laporan Keuangan Akhir Tahun 1 dokumen
Laporan Keuangan Bulanan/Semesteran 12 dokumen</t>
  </si>
  <si>
    <t>Administrasi Umum
Perangkat Daerah</t>
  </si>
  <si>
    <t>Penyediaan Komponen Instalasi Listrik/Penerangan Bangunan Kantor</t>
  </si>
  <si>
    <r>
      <rPr>
        <sz val="8"/>
        <color rgb="FF000000"/>
        <rFont val="Quattrocento Sans"/>
      </rPr>
      <t xml:space="preserve">Komponen instalasi listrik/penerangan
bangunan kantor yang tersedia </t>
    </r>
    <r>
      <rPr>
        <sz val="8"/>
        <color rgb="FF000000"/>
        <rFont val="Arial"/>
        <family val="2"/>
      </rPr>
      <t>15 Kegiatan</t>
    </r>
  </si>
  <si>
    <t>Komponen instalasi listrik/penerangan
bangunan kantor</t>
  </si>
  <si>
    <t>11 jenis</t>
  </si>
  <si>
    <t>Penyediaan Peralatan dan Perlengkapan Kantor</t>
  </si>
  <si>
    <r>
      <rPr>
        <sz val="8"/>
        <color rgb="FF000000"/>
        <rFont val="Quattrocento Sans"/>
      </rPr>
      <t xml:space="preserve">Alat tulis kantor yang tersedia </t>
    </r>
    <r>
      <rPr>
        <sz val="8"/>
        <color rgb="FF000000"/>
        <rFont val="Segoe UI"/>
        <family val="2"/>
      </rPr>
      <t>15 kegiatan</t>
    </r>
    <r>
      <rPr>
        <sz val="8"/>
        <color rgb="FF000000"/>
        <rFont val="Segoe UI"/>
        <family val="2"/>
      </rPr>
      <t xml:space="preserve">
Komponen Instalasi Listrik/Penerangan
Bangunan Kantor </t>
    </r>
    <r>
      <rPr>
        <sz val="8"/>
        <color rgb="FF000000"/>
        <rFont val="Segoe UI"/>
        <family val="2"/>
      </rPr>
      <t>15 Kegiatan/Seksi</t>
    </r>
    <r>
      <rPr>
        <sz val="8"/>
        <color rgb="FF000000"/>
        <rFont val="Segoe UI"/>
        <family val="2"/>
      </rPr>
      <t xml:space="preserve">
Peralatan Rumah Tangga </t>
    </r>
    <r>
      <rPr>
        <sz val="8"/>
        <color rgb="FF000000"/>
        <rFont val="Segoe UI"/>
        <family val="2"/>
      </rPr>
      <t>15 Kegiatan</t>
    </r>
  </si>
  <si>
    <t xml:space="preserve">1        Alat tulis kantor        
2        peralatan rumah tangga
3        Bahan Komputer
</t>
  </si>
  <si>
    <t>1        60 jenis
2        25 jenis
3        13 jenis</t>
  </si>
  <si>
    <t>Penyediaan Barang Cetakan dan Penggandaan</t>
  </si>
  <si>
    <r>
      <rPr>
        <sz val="8"/>
        <color rgb="FF000000"/>
        <rFont val="Quattrocento Sans"/>
      </rPr>
      <t xml:space="preserve">Barang cetakan/penggandaan </t>
    </r>
    <r>
      <rPr>
        <sz val="8"/>
        <color rgb="FF000000"/>
        <rFont val="Segoe UI"/>
        <family val="2"/>
      </rPr>
      <t>15 Kegiatan</t>
    </r>
  </si>
  <si>
    <t xml:space="preserve">Barang Cetakan/penggandaan
</t>
  </si>
  <si>
    <t>8 jenis</t>
  </si>
  <si>
    <t>Penyediaan Bahan Bacaan dan Peraturan Perundang-undangan</t>
  </si>
  <si>
    <t>Buku bacaan dan peraturan perundangundangan
yang tersedia 12 buku</t>
  </si>
  <si>
    <t>Buku bacaan dan peraturan perundang-undangan</t>
  </si>
  <si>
    <t>3 jenis</t>
  </si>
  <si>
    <t>Penyelenggaraan Rapat Koordinasi dan Konsultasi SKPD</t>
  </si>
  <si>
    <t>Penyediaan makan dan minum rapat 15 Kegiatan
Rapat koordinasi/konsultasi 14 Kegiatan</t>
  </si>
  <si>
    <t xml:space="preserve">- Penyediaan makan dan minum rapat
- Perjalanan Dinas
</t>
  </si>
  <si>
    <t xml:space="preserve">84 	kali
24 	kali
</t>
  </si>
  <si>
    <t>Penyediaan Jasa Penunjang Urusan Pemerintahan Daerah</t>
  </si>
  <si>
    <t>Penyediaan Jasa Surat
Menyurat</t>
  </si>
  <si>
    <t>Buku cheque 2 buku
Materai 2500 lembar
Surat keluar 3200 surat
Surat masuk 4800 surat</t>
  </si>
  <si>
    <t xml:space="preserve">- Buku Cheque
- Jasa pengiriman dokumen
- Meterai
</t>
  </si>
  <si>
    <t>2 buku
20 kali
2500 lembar</t>
  </si>
  <si>
    <t>Penyediaan Jasa Komunikasi, Sumber Daya Air dan Listrik</t>
  </si>
  <si>
    <t>Pembayaran rekening telepon 12 bulan</t>
  </si>
  <si>
    <t>Pembayaran rekening telepon</t>
  </si>
  <si>
    <t>Penyediaan Jasa Pelayanan Umum Kantor</t>
  </si>
  <si>
    <t>Jasa kebersihan kantor 12 bulan
Jasa pemeliharaan peralatan gedung/kantor 12 bulan
Jasa pemeliharaan perlengkapan gedung/kantor
dan jasa keamanan kantor 12 bulan
Jasa pendukung administrasi
perkantoran/keuangan 14 orang</t>
  </si>
  <si>
    <t xml:space="preserve">1.  Jasa Dukung Administrasi Perkantoran/Keuangan
2. 	Jasa Kebersihan Kantor
3. 	Jasa pemeliharaan Peralatan Gedung/Kantor
3. Jasa pemeliharaan perlengkapan dan 	Jasa Keamanan Kantor
</t>
  </si>
  <si>
    <t>14 orang
12 bulan
12 bulan
12 bulan</t>
  </si>
  <si>
    <t>Pemeliharaan Barang Milik Daerah Penunjang Urusan Pemerintahan Daerah</t>
  </si>
  <si>
    <t>Penyediaan Jasa Pemeliharaan, Biaya Pemeliharaan dan Pajak Kendaraan Perorangan Dinas
atau Kendaraan Dinas
Jabatan</t>
  </si>
  <si>
    <t>Belanja Bahan Bakar dan Pelumas Kendaraan
dinas dan Genset 12 Bulan
Belanja Suku Cadang Kendaraan Dinas 12 Bulan
Pemeliharaan rutin/berkala kendaraan
dinas/operasional 60 Unit
STNK Kendaraan dinas/operasional yang
diperpanjang izinnya 62 unit</t>
  </si>
  <si>
    <t xml:space="preserve">1.	Pemeliharaan Rutin/Berkala Kendaraan Dinas/Operasional
2.	STNK Kendaraan Dinas/Operasional Yang Diperpanjang Izinnya
</t>
  </si>
  <si>
    <t>64 unit
64 unit</t>
  </si>
  <si>
    <t>Pemeliharaan/ Rehabilitasi Gedung Kantor dan Bangunan Lainnya</t>
  </si>
  <si>
    <t>URUSAN PEMERINTAHAN BIDANG TENAGA KERJA</t>
  </si>
  <si>
    <t>PROGRAM PERENCANAAN TENAGA KERJA</t>
  </si>
  <si>
    <t>Penyusunan Rencana
Tenaga Kerja (RTK)</t>
  </si>
  <si>
    <t>Persentase peningkatan kinerja Rencana Tenaga Kerja (RTK)</t>
  </si>
  <si>
    <t>65.48%</t>
  </si>
  <si>
    <t>Penyusunan Rencana
Tenaga Kerja Makro</t>
  </si>
  <si>
    <t>Data Penganggur Kota Yogyakarta 1 Dokumen
Perencanaan Tenaga Kerja Daerah yang
disusun 1 Dokumen</t>
  </si>
  <si>
    <t>- Data penganggur
- perencanaan tenaga kerja daerah yang di susun</t>
  </si>
  <si>
    <t xml:space="preserve">1 dokumen
1 dokumen
</t>
  </si>
  <si>
    <t>PROGRAM PELATIHAN KERJA DAN PRODUKTIVITAS TENAGA KERJA</t>
  </si>
  <si>
    <t>Pelaksanaan Pelatihan berdasarkan Unit Kompetensi</t>
  </si>
  <si>
    <t>Persentase Penempatan Peserta Pelatihan Berbasis Kompetensi di sektor Formal dan Non Formal</t>
  </si>
  <si>
    <t>Proses Pelaksanaan Pendidikan dan Pelatihan Keterampilan bagi Pencari Kerja berdasarkan Klaster Kompetensi</t>
  </si>
  <si>
    <t>Pencari Kerja yang Mendapat Pelatihan
Keterampilan 320 orang</t>
  </si>
  <si>
    <t xml:space="preserve">- Pencari kerja yang mndapat pelatihan barista
- Pencarikerja yang mendapat pelatihan cake dan pastry
- Pencari kerja yang mendapat pelatihan Event Organizer
- Pencari kerja yang mendapat pelatihan komputer 
- pencari kerja yang mendapat pelatihan membatik
- pencari kerja yang mendapat pelatihan menjahit dasar
- pencari kerja yang mendapat pelatihan menjahit terampil
- pencari kerja yang mendapat peatihan satpam
- pencari kerja yang mendapat pelatihan social media marketing
- pencari kerja yang mendapat pelatihan stir mobil dan sim A
- pencari kerja yang mendapata pelatihan tata rias kecantikan
- pencari kerja yang mendapat pelatihan Web Programer </t>
  </si>
  <si>
    <t xml:space="preserve">20 orang
50 orang
20 orang
20 orang
20 orang
20 orang
20 orang
20 orang
25 orang
50 orang
20 orang
25 orang
</t>
  </si>
  <si>
    <t>Pembinaan Lembaga
Pelatihan Kerja Swasta</t>
  </si>
  <si>
    <t>Pembinaan Lembaga Pelatihan Kerja Swasta</t>
  </si>
  <si>
    <t>Lembaga Pelatihan Kerja yang Dibina 30 LPK</t>
  </si>
  <si>
    <t>Lembaga Pelatihan Kerja yang dibina</t>
  </si>
  <si>
    <t>30 LPK</t>
  </si>
  <si>
    <t>Konsultansi Produktivitas pada Perusahaan Kecil</t>
  </si>
  <si>
    <t>Pelaksanaan Konsultasi Produktivitas kepada Perusahaan Kecil</t>
  </si>
  <si>
    <t>Perusahaan dan UKM yang Ditingkatkan Produktivitasnya 50 UKM/Perusahaan</t>
  </si>
  <si>
    <t xml:space="preserve">Perusahaan, UKM dan IKM yang Ditingkatkan Produktivitasnya </t>
  </si>
  <si>
    <t>50 UKM/ Perusahaan</t>
  </si>
  <si>
    <t>PROGRAM PENEMPATAN TENAGA KERJA</t>
  </si>
  <si>
    <t>Pelayanan Antarkerja di Daerah Kabupaten/Kota</t>
  </si>
  <si>
    <t>Persentase penempatan tenaga kerja</t>
  </si>
  <si>
    <t>68.18%</t>
  </si>
  <si>
    <t>Penyuluhan dan Bimbingan Jabatan bagi Pencari Kerja</t>
  </si>
  <si>
    <t>Pembekalan calon pencari kerja SMK
bertanda daftar BKK 300 orang</t>
  </si>
  <si>
    <t>Pembekalan calon pencari kerja SMK
bertanda daftar BKK</t>
  </si>
  <si>
    <t>300 orang</t>
  </si>
  <si>
    <t>Penyelenggaraan Unit Layanan Disabilitas Ketenagakerjaan</t>
  </si>
  <si>
    <t>Terlaksananya Diseminasi dan sinkronisasi Unit Layanan Disabilitas Ketenagakerjaan</t>
  </si>
  <si>
    <t>160 perusahaan</t>
  </si>
  <si>
    <t>Perluasan
Kesempatan Kerja</t>
  </si>
  <si>
    <t>Tenaga kerja mandiri dan tenaga kerja lokal
yang mengikuti padat karya 148 orang</t>
  </si>
  <si>
    <t>Tenaga kerja mandiri dan tenaga kerja lokal
yang mengikuti padat karya</t>
  </si>
  <si>
    <t>148 orang</t>
  </si>
  <si>
    <t>Pengelolaan Informasi
Pasar Kerja</t>
  </si>
  <si>
    <t>Pelayanan dan Penyediaan Informasi Pasar Kerja Online</t>
  </si>
  <si>
    <t>Diseminasi dan sInkronisasi data Forum
Bursa Kerja Khusus (BKK) 25 BKK
Tenaga kerja yang ditempatkan melalui
informasi Pasar Kerja 1150 orang</t>
  </si>
  <si>
    <t xml:space="preserve">- Diseminasi dan sInkronisasi data Forum
Bursa Kerja Khusus (BKK) 
- Tenaga kerja yang ditempatkan melalui
informasi Pasar Kerja </t>
  </si>
  <si>
    <t>35 BKK
700 orang</t>
  </si>
  <si>
    <t>Job Fair/Bursa Kerja</t>
  </si>
  <si>
    <t>Laporan penempatan tenaga kerja peserta
Pameran Bursa Kerja (Job Fair) 40 laporan perusahaan</t>
  </si>
  <si>
    <t xml:space="preserve">Laporan penempatan tenaga kerja peserta
Pameran Bursa Kerja (Job Fair) </t>
  </si>
  <si>
    <t>40 laporan perusahaan</t>
  </si>
  <si>
    <t>Penerbitan Perpanjangan IMTA yang Lokasi Kerja dalam 1 (satu) Daerah Kabupaten/Kota</t>
  </si>
  <si>
    <t>Koordinasi dan Sinkronisasi Perpanjangan IMTA yang Lokasi Kerja dalam 1 (satu) Daerah Kabupaten/Kota</t>
  </si>
  <si>
    <t>Sinkronisasi Perpanjangan Izin
Mempekerjakan Tenaga Kerja Asing (IMTA)
yang lokasi kerja di Kota Yogyakarta
50 Perusahaan</t>
  </si>
  <si>
    <t>Sinkronisasi Perpanjangan Izin
Mempekerjakan Tenaga Kerja Asing (IMTA)
yang lokasi kerja di Kota Yogyakarta</t>
  </si>
  <si>
    <t>50 perusahaan</t>
  </si>
  <si>
    <t>PROGRAM HUBUNGAN INDUSTRIAL</t>
  </si>
  <si>
    <t>Pengesahan Peraturan Perusahaan dan Pendaftaran Perjanjian Kerja Bersama untuk Perusahaan yang
hanya Beroperasi dalam 1 (satu) Daerah Kabupaten/Kota</t>
  </si>
  <si>
    <t>Persentase perusahaan yang sudah mempunyai sarana hubungan industrial</t>
  </si>
  <si>
    <t>37.26%</t>
  </si>
  <si>
    <t>Pengesahan
Peraturan Perusahaan bagi Perusahaan</t>
  </si>
  <si>
    <t>Pengesahan Peraturan Perusahaan 50 SK</t>
  </si>
  <si>
    <t>Pengesahan Peraturan Perusahaan oleh instansi ketenagakerjaan, bimtek pembuatan peraturan perusahaan</t>
  </si>
  <si>
    <t>25 SK</t>
  </si>
  <si>
    <t>Pendaftaran Perjanjian Kerjasama bagi Perusahaan</t>
  </si>
  <si>
    <t>Pendaftaran Perjanjian Kerja Bersama 10 perusahaan</t>
  </si>
  <si>
    <t>pemahaman tentang seluk beluk Perjanjian Kerja (PK) dan atau Perjanjian Kerja Bersama (PKB) secara komprehensif</t>
  </si>
  <si>
    <t>15 dokumen</t>
  </si>
  <si>
    <t>Penyelenggaraan Pendataan dan Informasi Sarana Hubungan Industrial dan Jaminan Sosial Tenaga Kerja serta Pengupahan</t>
  </si>
  <si>
    <t>Fasilitasi Dewan Pengupahan Kota 6 jenis
Pengembangan Kesejahteraan Pekerja dan
Jaminan Sosial 7 jenis</t>
  </si>
  <si>
    <t>- Desiminasi pengupahan secara door to door
- Desiminasi PP Nomor 36 tahun 2021 tentang pengupahan : Desiminasi perhitungan upah dan workshop struktur skala upah 
- Desiminasi UMK
- Penetapan UMK dan Fasilitasi Dewan Pengupahan</t>
  </si>
  <si>
    <t>12 perusahaan
150 perusahaan
200 perusahaan
1 dokumen</t>
  </si>
  <si>
    <t>Pencegahan dan Penyelesaian Perselisihan Hubungan Industrial, Mogok
Kerja dan Penutupan Perusahaan di Daerah Kabupaten/Kota</t>
  </si>
  <si>
    <t>Pencegahan Perselisihan Hubungan Industrial, Mogok Kerja, dan Penutupan Perusahaan yang Berakibat/Berdampak pada Kepentingan di
1 (satu) Daerah
Kabupaten/Kota</t>
  </si>
  <si>
    <t>Deteksi Dini Ketenagakerjaan 100 perusahaan
Konsultasi Ketenagakerjaan 40 kali
Tersedianya rekomendasi atas permasalahan
ketenagakerjaan se-DIY 1 laporan</t>
  </si>
  <si>
    <t>- Desiminasi PP 37 tahun 2021 tentang penyelenggaraan program aminan kehilangan pekerjaan
- Peringatan hari buruh nasional kota Yogyakarta - Dialog Hubungan Industrial
- Pertemuan regional fungsional mediator ketenagakerjaan se DIY 
Tim deteksi dini ketenagakerjaan</t>
  </si>
  <si>
    <t>1 dokumen
1 dokumen
1 dokumen
1 dokumen</t>
  </si>
  <si>
    <t>Penyelesaian Perselisihan Hubungan Industrial, Mogok Kerja, dan Penutupan Perusahaan yang Berakibat/Berdampak pada Kepentingan di
1 (satu) Daerah
Kabupaten/Kota</t>
  </si>
  <si>
    <t>- Bimtek teknik bernegoisasi 
- Desiminasi PP 35 tahun 2021 tentang perjanjian kerja waktu tertentu, alih daya waktu kerja dan waktu istirahat dan pemutusan hubungan kerja
- Penyelesaian perselisihan hubungan industrial</t>
  </si>
  <si>
    <t>1 kali
1 kali
1 kali</t>
  </si>
  <si>
    <t>Penyelenggaraan Verifikasi dan Rekapitulasi Keanggotaan pada Organisasi Pengusaha, Federasi dan Konfederasi Serikat Pekerja/Serikat Buruh serta Non Afiliasi</t>
  </si>
  <si>
    <t>- Pebinaan Serikat Pekerja/ Serikat Buruh  kota Yogyakarta
- SP/SB yang diverifikasi</t>
  </si>
  <si>
    <t>1 dokumen
1 dokumen</t>
  </si>
  <si>
    <t>Pelaksanaan Operasional Lembaga Kerjasama Tripartit Daerah Kabupaten/Kota</t>
  </si>
  <si>
    <t>3 kesepakatan
3 kesepakatan</t>
  </si>
  <si>
    <t>Nomenklatur untuk Provinsi</t>
  </si>
  <si>
    <t>Penetapan Upah Minimum Provinsi (UMP), Upah Minimum Sektoral Provinsi (UMSP), Upah Minimum Kabupaten/Kota (UMK), dan Upah Minimum Sektoral Kabupaten/Kota (UMSK)</t>
  </si>
  <si>
    <t>Penetapan Upah Minimum Kabupaten/Kota (UMK</t>
  </si>
  <si>
    <t>- Desiminasi insentif dan uang bonus
- Desiminasi jaminan sosial kehialngan pekeraan sesuai PP no 37 tahun 2021
- Desiminasi uang servis dan THR keagamaan
- Pembinaan dan monitoring pengembangan kesejahteraan pekerja dan jaminan sosial
-  Pembinaan dan monitoring THR keagamaan</t>
  </si>
  <si>
    <t xml:space="preserve">50 Perusahaan
150 perusahaan
100 perusahaan
1 dokumen
30 perusahaan
</t>
  </si>
  <si>
    <t>URUSAN PEMERINTAHAN BIDANG TRANSMIGRASI</t>
  </si>
  <si>
    <t>PROGRAM PEMBANGUNAN KAWASAN TRANSMIGRASI</t>
  </si>
  <si>
    <t>Penataan Persebaran Penduduk yang Berasal dari 1 (satu) Daerah Kabupaten/Kota</t>
  </si>
  <si>
    <t>Persentase penempatan transmigran</t>
  </si>
  <si>
    <t>Koordinasi dan Sinkronisasi Kerjasama Pembangunan Transmigrasi yang Berasal dari 1 (satu) Daerah Kabupaten/Kota</t>
  </si>
  <si>
    <t>Kerjasama dengan daerah tujuan 2 daerah</t>
  </si>
  <si>
    <t xml:space="preserve">Kerjasama dengan daerah tujuan </t>
  </si>
  <si>
    <t>3 daerah</t>
  </si>
  <si>
    <t>Pemindahan dan Penempatan Transmigran yang berasal dari 1 (satu) Daerah Kabupaten/Kota</t>
  </si>
  <si>
    <t>Penempatan calon transmigran 10 orang</t>
  </si>
  <si>
    <t>Penempatan calon transmigran</t>
  </si>
  <si>
    <t>10 kk</t>
  </si>
  <si>
    <t>Pelatihan
Transmigrasi</t>
  </si>
  <si>
    <t>Calon transmigran yang mengikuti Pelatihan
Pra Penempatan meliputi Pertanian,
Peternakan, Perkebunan, Perikanan
10 orang</t>
  </si>
  <si>
    <t>Calon transmigran mengikuti Pelatihan
Pra Penempatan</t>
  </si>
  <si>
    <t>Penyesuaian Lingkungan Baru Transmigran di Kawasan Transmigrasi</t>
  </si>
  <si>
    <t>Pemberian perbekalan kepada calon
transmigrasi 10 KK</t>
  </si>
  <si>
    <t xml:space="preserve">Pemberian perbekalan kepada calon
transmigrasi </t>
  </si>
  <si>
    <r>
      <rPr>
        <b/>
        <sz val="12"/>
        <color theme="1"/>
        <rFont val="Calibri"/>
        <family val="2"/>
      </rPr>
      <t xml:space="preserve">ANGGARAN </t>
    </r>
    <r>
      <rPr>
        <i/>
        <sz val="12"/>
        <color theme="1"/>
        <rFont val="Calibri"/>
        <family val="2"/>
      </rPr>
      <t>(penulisan titik menggunakan titik (.), bukan koma (,)</t>
    </r>
  </si>
  <si>
    <r>
      <t xml:space="preserve">Bantuan operasional PSKS kepada K3S
(Koordinasi Kesejahteraan Sosial), Persatuan
Purnawirawan dan Wakawuri TNI dan Polisi
(PEPABRI), Karang Taruna, PWRI, IPSM,
Yayasan Anak Mandiri (6 lembaga)
Gebyar HALUN (1 Kegiatan)
Musrenbang Tematik Lansia (14 kali)
Peringatan Hari Kesetiakawanan Sosial
Nasional (HKSN) 1 kali
PSKS (Karang Taruna, LKS, WKSBM) yang
mendapat penyuluhan di 14 kecamatan 945 orang
</t>
    </r>
    <r>
      <rPr>
        <sz val="9"/>
        <rFont val="Calibri"/>
        <family val="2"/>
      </rPr>
      <t>Seleksi PSKS (PSM, TKSK, Karang Taruna, LKS,
WKSBM) berprestasi 5 kejuaraan</t>
    </r>
    <r>
      <rPr>
        <sz val="9"/>
        <color theme="1"/>
        <rFont val="Calibri"/>
        <family val="2"/>
      </rPr>
      <t xml:space="preserve">
Sistem layanan dan rujukan terpadu (SLRT) di
Kota dan puskesos 4 lokasi</t>
    </r>
  </si>
  <si>
    <r>
      <t xml:space="preserve">- Pemakaman jenazah terlantar
- Penyaluran bansosKSJPS
- </t>
    </r>
    <r>
      <rPr>
        <sz val="8"/>
        <color rgb="FF000000"/>
        <rFont val="Segoe UI"/>
        <family val="2"/>
      </rPr>
      <t xml:space="preserve">Penyaluran Bantuan Asistensi Sosial Lanjut Usia Miskin untuk pemenuhan kebutuhan dasar selama 10 bulan @ Rp 180.000,- 
</t>
    </r>
    <r>
      <rPr>
        <sz val="8"/>
        <color theme="1"/>
        <rFont val="Segoe UI"/>
        <family val="2"/>
      </rPr>
      <t>- Penyaluran bantuan Program Keluarga Harapan
- Penyaluran bantuan program sembako</t>
    </r>
  </si>
  <si>
    <t>REKAPITULASI ANGGARAN KEGIATAN</t>
  </si>
  <si>
    <t>TAHUN 2022</t>
  </si>
  <si>
    <t xml:space="preserve">ANGGARAN </t>
  </si>
  <si>
    <t>ANGGARAN</t>
  </si>
  <si>
    <t>7 anak</t>
  </si>
  <si>
    <t>10 jenis</t>
  </si>
  <si>
    <t>1        68 jenis
2        27 jenis
3        12 jenis</t>
  </si>
  <si>
    <t>2 buku
1150 lembar</t>
  </si>
  <si>
    <t xml:space="preserve">- Buku Cheque
- Meterai
</t>
  </si>
  <si>
    <r>
      <t xml:space="preserve">Bantuan operasional PSKS kepada K3S
(Koordinasi Kesejahteraan Sosial), Persatuan
Purnawirawan dan Wakawuri TNI dan Polisi
(PEPABRI), Karang Taruna, PWRI, IPSM,
Yayasan Anak Mandiri (6 lembaga)
Gebyar HALUN (1 Kegiatan)
Musrenbang Tematik Lansia (14 kali)
Peringatan Hari Kesetiakawanan Sosial
Nasional (HKSN) 1 kali
PSKS (Karang Taruna, LKS, WKSBM) yang
mendapat penyuluhan di 14 kecamatan 945 orang
</t>
    </r>
    <r>
      <rPr>
        <sz val="12"/>
        <rFont val="Calibri"/>
        <family val="2"/>
      </rPr>
      <t>Seleksi PSKS (PSM, TKSK, Karang Taruna, LKS,
WKSBM) berprestasi 5 kejuaraan</t>
    </r>
    <r>
      <rPr>
        <sz val="12"/>
        <color theme="1"/>
        <rFont val="Calibri"/>
        <family val="2"/>
      </rPr>
      <t xml:space="preserve">
Sistem layanan dan rujukan terpadu (SLRT) di
Kota dan puskesos 4 lokasi</t>
    </r>
  </si>
  <si>
    <r>
      <t xml:space="preserve">Akses Pelayanan Jamkesus Terpadu bagi
Penyandang Disabilitas 300 orang
Pemantauan Pemenuhan Hak Penyandang
Disabilitas oleh Komite Perlindungan dan
Pemenuhan Hak Penyandang Disabilitas
melalui workshop, Penumbuhan Kecamatan
Inklusi di kecamatan Mergangsan dan
Pakualaman, Bimtek Forum Kecamatan
Inklusi (FKI)
12 bulan
</t>
    </r>
    <r>
      <rPr>
        <sz val="12"/>
        <color rgb="FFFF0000"/>
        <rFont val="Arial"/>
        <family val="2"/>
      </rPr>
      <t>Peringatan Hari Disabilitas Internasional 500 orang</t>
    </r>
  </si>
  <si>
    <r>
      <rPr>
        <sz val="12"/>
        <color rgb="FFFF0000"/>
        <rFont val="Segoe UI"/>
        <family val="2"/>
      </rPr>
      <t>Bantuan Sosial Orang Terlantar kehabisan
bekal dalam perjalanan 140 orang
Bantuan Sosial Santuan Kematian sebesar @
Rp 3.000.000,- 600 orang</t>
    </r>
    <r>
      <rPr>
        <sz val="12"/>
        <color rgb="FF000000"/>
        <rFont val="Segoe UI"/>
        <family val="2"/>
      </rPr>
      <t xml:space="preserve">
Layanan TRC PMKS 12 bulan
Pelayanan pemakaman jenazah terlantar 30 orang
Pelayanan santunan kematian 600 orang
Penanganan Orang Terlantar kehabisan
bekal dalam perjalanan 140 orang</t>
    </r>
  </si>
  <si>
    <r>
      <t xml:space="preserve">Pemberian bantuan sosial Asistensi Sosial
Penyandang Disabilitas 300 orang
</t>
    </r>
    <r>
      <rPr>
        <sz val="12"/>
        <color rgb="FFFF0000"/>
        <rFont val="Arial"/>
        <family val="2"/>
      </rPr>
      <t>Pemberian bantuan sosial modal usaha
kelayan Yayasan Anak Mandiri 20 orang</t>
    </r>
    <r>
      <rPr>
        <sz val="12"/>
        <color rgb="FF000000"/>
        <rFont val="Arial"/>
        <family val="2"/>
      </rPr>
      <t xml:space="preserve">
Pemberian motivasi mental, spiritual, dan
sosial bagi ABH 15 orang
Pemberian motivasi, pelatihan singkat, dan
pemberian modal bagi Korban Tindak
Kekerasan
40 orang
Pemberian motivasi, pelatihan singkat, dan
pemberian modal bagi penyandang
disabilitas mampu latih
20 orang
Pemberian motivasi, pelatihan singkat, dan
pemberian modal bagi Perempuan Rawan
Sosial Ekonomi
20 orang
Pemberian motivasi, pelatihan singkat, dan
pemberian modal bagi warga rentan hidup
di Jalan Rentan Gelandangan Pengemis
(Gepeng)
20 orang</t>
    </r>
  </si>
  <si>
    <r>
      <t xml:space="preserve">300 orang
20 orang
</t>
    </r>
    <r>
      <rPr>
        <sz val="12"/>
        <color rgb="FF000000"/>
        <rFont val="Arial"/>
        <family val="2"/>
      </rPr>
      <t xml:space="preserve">
20 orang
20 orang
15 orang
</t>
    </r>
  </si>
  <si>
    <r>
      <t xml:space="preserve">Bantuan Modal Usaha untuk KUBE
Pengembangan 20 Kelompok
Bantuan Sosial Asistensi Sosial Lanjut Usia
Miskin untuk pemenuhan kebutuhan dasar
selama 12 bulan sebesar @ Rp 180.000,-
6672 orang
Penyaluran bantuan Asistensi Sosial Lanjut
Usia Miskin untuk pemenuhan kebutuhan
dasar
6672 orang
Penyaluran bantuan Program Keluarga
Harapan </t>
    </r>
    <r>
      <rPr>
        <sz val="12"/>
        <color rgb="FF0070C0"/>
        <rFont val="Segoe UI"/>
        <family val="2"/>
      </rPr>
      <t>11068 KPM</t>
    </r>
    <r>
      <rPr>
        <sz val="12"/>
        <color rgb="FF000000"/>
        <rFont val="Segoe UI"/>
        <family val="2"/>
      </rPr>
      <t xml:space="preserve">
Penyaluran Program sembako </t>
    </r>
    <r>
      <rPr>
        <sz val="12"/>
        <color rgb="FF0070C0"/>
        <rFont val="Segoe UI"/>
        <family val="2"/>
      </rPr>
      <t>13133 KPM</t>
    </r>
  </si>
  <si>
    <r>
      <t xml:space="preserve">- Pemakaman jenazah terlantar
- Penyaluran bansosKSJPS
- </t>
    </r>
    <r>
      <rPr>
        <sz val="12"/>
        <color rgb="FF000000"/>
        <rFont val="Segoe UI"/>
        <family val="2"/>
      </rPr>
      <t xml:space="preserve">Penyaluran Bantuan Asistensi Sosial Lanjut Usia Miskin untuk pemenuhan kebutuhan dasar selama 10 bulan @ Rp 180.000,- 
</t>
    </r>
    <r>
      <rPr>
        <sz val="12"/>
        <color theme="1"/>
        <rFont val="Segoe UI"/>
        <family val="2"/>
      </rPr>
      <t>- Penyaluran bantuan Program Keluarga Harapan
- Penyaluran bantuan program sembako</t>
    </r>
  </si>
  <si>
    <r>
      <t xml:space="preserve">Operasional TAGANA 57 Tagana
Operasional Tenaga Pelopor Perdamaian 35 orang
</t>
    </r>
    <r>
      <rPr>
        <sz val="12"/>
        <color rgb="FFFF0000"/>
        <rFont val="Segoe UI"/>
        <family val="2"/>
      </rPr>
      <t>Penguatan Kapasitas personil Taruna Siaga
Bencana 57 Tagana</t>
    </r>
    <r>
      <rPr>
        <sz val="12"/>
        <color rgb="FF000000"/>
        <rFont val="Segoe UI"/>
        <family val="2"/>
      </rPr>
      <t xml:space="preserve">
Penyebarluasan media informasi
kebencanaan 14 kecamatan</t>
    </r>
  </si>
  <si>
    <r>
      <t>- Operasional TAGANA 
- Operasional Tenaga Pelopor Perdamaian
- Penguatan kapasitas personil Taruna Siaga Bencana</t>
    </r>
    <r>
      <rPr>
        <sz val="12"/>
        <color rgb="FF000000"/>
        <rFont val="Arial"/>
        <family val="2"/>
      </rPr>
      <t xml:space="preserve">
- Penyebarluasan media informasi kebencanaan </t>
    </r>
  </si>
  <si>
    <r>
      <t xml:space="preserve">Komponen instalasi listrik/penerangan
bangunan kantor yang tersedia </t>
    </r>
    <r>
      <rPr>
        <sz val="12"/>
        <color rgb="FF000000"/>
        <rFont val="Arial"/>
        <family val="2"/>
      </rPr>
      <t>15 Kegiatan</t>
    </r>
  </si>
  <si>
    <r>
      <t xml:space="preserve">Alat tulis kantor yang tersedia </t>
    </r>
    <r>
      <rPr>
        <sz val="12"/>
        <color rgb="FF000000"/>
        <rFont val="Segoe UI"/>
        <family val="2"/>
      </rPr>
      <t>15 kegiatan
Komponen Instalasi Listrik/Penerangan
Bangunan Kantor 15 Kegiatan/Seksi
Peralatan Rumah Tangga 15 Kegiatan</t>
    </r>
  </si>
  <si>
    <r>
      <t xml:space="preserve">Barang cetakan/penggandaan </t>
    </r>
    <r>
      <rPr>
        <sz val="12"/>
        <color rgb="FF000000"/>
        <rFont val="Segoe UI"/>
        <family val="2"/>
      </rPr>
      <t>15 Kegiatan</t>
    </r>
  </si>
  <si>
    <r>
      <t xml:space="preserve">Penanganan kasus hubungan Industrial 50 kasus
</t>
    </r>
    <r>
      <rPr>
        <sz val="12"/>
        <color rgb="FFFF0000"/>
        <rFont val="Arial"/>
        <family val="2"/>
      </rPr>
      <t>Pencatatan Lembaga Kerjasama Sama
Bipartit 20 LKS</t>
    </r>
    <r>
      <rPr>
        <sz val="12"/>
        <color rgb="FF000000"/>
        <rFont val="Arial"/>
        <family val="2"/>
      </rPr>
      <t xml:space="preserve">
Pencatatan Serikat Pekerja/ Serikat Buruh 1 dokumen</t>
    </r>
  </si>
  <si>
    <r>
      <rPr>
        <sz val="12"/>
        <color rgb="FF000000"/>
        <rFont val="Segoe UI"/>
        <family val="2"/>
      </rPr>
      <t>Pengembangan Pelaksanaan Jaminan Sosial Tenaga Kerja dan Fasilitas Kesejahteraan Pekerja</t>
    </r>
  </si>
  <si>
    <t>- Pembetukan tim lembaga kerjasama Bipartit di perusahaan 
- Perubahan perda 13 tahun 2009 tentang penyelenggaraan  ketenagakerjaan</t>
  </si>
  <si>
    <t>Bantuan Modal Usaha untuk KUBE
Pengembangan 20 kelompok
Bimtek Manajemen Usaha E warong KUBE
jasa 25 kelompok
Bimtek Pengembangan KUBE 20 kelompok
Bimtek Penumbuhan KUBE 20 orang
Pendampingan masyarakat miskin dan
rentan yang tergabung dalam KUBE (404
KUBE) dan USEP (54 USEP) di 45 kelurahan 458 kelompok</t>
  </si>
  <si>
    <t>Pelayanan kesejahteraan sosial bagi anak terlantar di UPT RPA (Rumah Pengasuhan Anak) 40 orang</t>
  </si>
  <si>
    <r>
      <t xml:space="preserve">- Pemberian motivasi, pelatihan singkat dan
- </t>
    </r>
    <r>
      <rPr>
        <sz val="12"/>
        <color rgb="FF0070C0"/>
        <rFont val="Arial"/>
        <family val="2"/>
      </rPr>
      <t>pemberian modal usaha</t>
    </r>
    <r>
      <rPr>
        <sz val="12"/>
        <color rgb="FF000000"/>
        <rFont val="Arial"/>
        <family val="2"/>
      </rPr>
      <t xml:space="preserve"> bagi Keluarga
Penyandang Disabilitas 40 orang
- Pemberian motivasi, pelatihan singkat dan </t>
    </r>
    <r>
      <rPr>
        <sz val="12"/>
        <color rgb="FF0070C0"/>
        <rFont val="Arial"/>
        <family val="2"/>
      </rPr>
      <t>pemberian modal usaha</t>
    </r>
    <r>
      <rPr>
        <sz val="12"/>
        <color rgb="FF000000"/>
        <rFont val="Arial"/>
        <family val="2"/>
      </rPr>
      <t xml:space="preserve"> bagi Keluarga Penyandang Sakit Jiwa 20 orang
- Temu Penguatan Kapasitas Anak Terlantar dan Keluarga sebanyak 150 orang 150 orang</t>
    </r>
  </si>
  <si>
    <t>Pemberian akses Pembuatan Nomor Induk
Kependudukan, Akta Kelahiran, dan kartu
Identitas Anak bagi anak terlantar dan anak jalanan. 5 anak</t>
  </si>
  <si>
    <t>pelatihan BSD 1 kali
Pemberdayaan TKSK 14 orang
PSM yang mendapat penyuluhan  1 kali</t>
  </si>
  <si>
    <r>
      <t xml:space="preserve">Bantuan operasional PSKS kepada K3S
(Koordinasi Kesejahteraan Sosial), Karang Taruna, PWRI, IPSM (6 lembaga)
Gebyar HALUN (1 Kegiatan)
Musrenbang Tematik Lansia (1 kali)
Peringatan Hari Kesetiakawanan Sosial
Nasional (HKSN) 1 kali
PSKS yang
mendapat penyuluhan di 172 kali
</t>
    </r>
    <r>
      <rPr>
        <sz val="12"/>
        <rFont val="Calibri"/>
        <family val="2"/>
      </rPr>
      <t>Seleksi PSKS (PSM, TKSK, Karang Taruna, LKS,
WKSBM) berprestasi 5 kejuaraan</t>
    </r>
    <r>
      <rPr>
        <sz val="12"/>
        <color theme="1"/>
        <rFont val="Calibri"/>
        <family val="2"/>
      </rPr>
      <t xml:space="preserve">
</t>
    </r>
  </si>
  <si>
    <t>Bantuan Modal Usaha untuk KUBE
Pengembangan 15 kelompok
Bimtek teknis Manajemen Usaha E warong KUBE
jasa 25 kelompok
Bimtek teknis Pengembangan KUBE 15 kelompok
Pendampingan masyarakat miskin dan
rentan yang tergabung dalam KUBE (320
KUBE) dan USEP (54 USEP) di 45 kelurahan</t>
  </si>
  <si>
    <t>- 200 orang
- 12 bulan
- 200 orang</t>
  </si>
  <si>
    <t>Pemantauan Pemenuhan Hak Penyandang Disabilitas oleh Komite Perlindungan dan Pemenuhan Hak Penyandang Disabilitas melalui Musrenbang Tematik Disabilitas,  Bimtek Forum Kecamatan Inklusi (FKI) di 12 kemantren.
- Peringatan Hari Disabilitas Internasional</t>
  </si>
  <si>
    <t>12 bulan
12 bulan
12 bulan
90 hari
12 bulan</t>
  </si>
  <si>
    <t xml:space="preserve">
1. Pemberian bimbingan sosial, motivasi, pelatihan singkat bagi Korban Tindak Kekerasan
2. Pemberian bimbingan sosial, motivasi, pelatihan singkat bagi penyandang disabilitas
3. Pemberian bimbingan sosial, motivasi, pelatihan singkat bagi Perempuan Rawan Sosial Ekonomi
4. Pemberian motivasi mental, spiritual dan sosial bagi ABH
</t>
  </si>
  <si>
    <r>
      <t xml:space="preserve">
20 orang
</t>
    </r>
    <r>
      <rPr>
        <sz val="12"/>
        <color rgb="FF000000"/>
        <rFont val="Arial"/>
        <family val="2"/>
      </rPr>
      <t xml:space="preserve">
20 orang
20 orang
15 orang
</t>
    </r>
  </si>
  <si>
    <r>
      <t xml:space="preserve">
</t>
    </r>
    <r>
      <rPr>
        <sz val="12"/>
        <color theme="1"/>
        <rFont val="Segoe UI"/>
        <family val="2"/>
      </rPr>
      <t>- Penyaluran bantuan Program Keluarga Harapan
- Penyaluran bantuan program sembako</t>
    </r>
  </si>
  <si>
    <t xml:space="preserve">
10227 KPM
15444 KPM  
</t>
  </si>
  <si>
    <t xml:space="preserve">- Bantuan modal usaha UEP PKH Graduasi 
- Bimtek calon penerima UEP PKH BKK
- Bimtek calon penerima UEP PKH Graduasi </t>
  </si>
  <si>
    <t>50 KPM
50 KPM
50 KPM</t>
  </si>
  <si>
    <t>85 ASN</t>
  </si>
  <si>
    <t>- Buku Cheque
- Meterai
- Jasa pengiriman dokumen</t>
  </si>
  <si>
    <t>2 buku
1150 lembar          20 kali</t>
  </si>
  <si>
    <t>12 orang
12 bulan
12 bulan
12 bulan</t>
  </si>
  <si>
    <t xml:space="preserve">0 dokumen
1 dokumen
</t>
  </si>
  <si>
    <t xml:space="preserve">20 orang
45 orang
20 orang
20 orang
20 orang
20 orang
20 orang
20 orang
39 orang
40 orang
20 orang
20 orang
</t>
  </si>
  <si>
    <t>40 UKM/ Perusahaan</t>
  </si>
  <si>
    <t>135 perusahaan</t>
  </si>
  <si>
    <t>41 BKK
200 orang</t>
  </si>
  <si>
    <t>Laporan penempatan tenaga kerja peserta
Pameran Bursa Kerja (Job Fair)                      Terlaksananya kegiatan pameran bursa kerja ( Job Fair )</t>
  </si>
  <si>
    <t>40 laporan perusahaan        1 kegiatan</t>
  </si>
  <si>
    <t>Sinkronisasi Perpanjangan Izin
Mempekerjakan Tenaga Kerja Asing (IMTA)
yang lokasi kerja di Kota Yogyakartan( pengguna tenaga kerja asing )</t>
  </si>
  <si>
    <t>35 perusahaan</t>
  </si>
  <si>
    <t>- Desiminasi PP 37 tahun 2021 tentang penyelenggaraan program jaminan kehilangan pekerjaan
- Peringatan hari buruh nasional kota Yogyakarta - Dialog Hubungan Industrial
- Pertemuan regional fungsional mediator ketenagakerjaan se DIY 
Tim deteksi dini ketenagakerjaan</t>
  </si>
  <si>
    <t>- Desiminasi insentif dan uang bonus
- Desiminasi uang servis dan THR keagamaan
- Pembinaan dan monitoring pengembangan kesejahteraan pekerja dan jaminan sosial
-  Pembinaan dan monitoring THR keagamaan                                                                - pemberian BLT dana bagi hasil cukai tembakau</t>
  </si>
  <si>
    <t>50 Perusahaan
100 perusahaan
1 dokumen
30 perusahaan
  159 orang</t>
  </si>
  <si>
    <t>2 daerah</t>
  </si>
  <si>
    <t>8 kk</t>
  </si>
  <si>
    <t>Pelayanan kesejahteraan sosial bagi anak terlantar di UPT RPA (Rumah Pengasuhan Anak)</t>
  </si>
  <si>
    <t>Pemberian akses Pembuatan Nomor Induk Kependudukan, Akta Kelahiran, dan Kartu Identitas Anak bagi anak terlantar dan anak jalanan.</t>
  </si>
  <si>
    <t>Pemberian biaya pendidikan dan persediaan obat-obatan bagi anak terlantar di UPT RPA Wiloso Projo 40 orang</t>
  </si>
  <si>
    <t>Pemberian biaya pendidikan dan persediaan obat-obatan bagi anak terlantar di UPT RPA Wiloso Projo</t>
  </si>
  <si>
    <t>Pemberian layanan kedaruratan lansia di UPT RPSLU berupa shelter dan Day Care bagi lansia 7 orang</t>
  </si>
  <si>
    <t>Pemberian layanan kedaruratan lansia di UPT RPSLU berupa shelter dan Day Care bagi lansia</t>
  </si>
  <si>
    <t>Penyusunan RKA dan RKPA OPD, DPA dan DPPA OPD 4 dokumen</t>
  </si>
  <si>
    <t>Penyusunan RKA dan RKPA OPD, DPA dan DPPA OPD</t>
  </si>
  <si>
    <t xml:space="preserve">1.  Jasa Dukung Administrasi Perkantoran/Keuangan
2. 	Jasa Kebersihan Kantor
3. 	Jasa pemeliharaan Peralatan Gedung/Kantor
4. Jasa pemeliharaan perlengkapan dan 	Jasa Keamanan Kantor
</t>
  </si>
  <si>
    <t>Tenaga kerja mandiri dan tenaga kerja lokal yang mengikuti padat karya</t>
  </si>
  <si>
    <t>Tenaga kerja mandiri dan tenaga kerja lokal
yang  mengikuti padat karya 148 orang</t>
  </si>
  <si>
    <r>
      <t xml:space="preserve">ANGGARAN </t>
    </r>
    <r>
      <rPr>
        <i/>
        <sz val="12"/>
        <color theme="1"/>
        <rFont val="Calibri"/>
        <family val="2"/>
      </rPr>
      <t>(penulisan titik menggunakan titik (.), bukan koma (,)</t>
    </r>
  </si>
  <si>
    <t>ANGGARAN PERUBAHAN</t>
  </si>
  <si>
    <t>Penyediaan permakanan bagi lansia terlantar
di Rumah Pelayanan Sosial Lanjut Usia
(RPSLU) Budhi Dharma 59 lansia</t>
  </si>
  <si>
    <t>Penyediaan permakanan Anak Terlantar (AT)
di Rumah Pengasuhan Anak (RPA) Wiloso
Projo 30 orang</t>
  </si>
  <si>
    <t>Penyediaan sandang bagi lansia terlantar di
Rumah Pelayanan Sosial Lanjut Usia (RPSLU) 64 orang</t>
  </si>
  <si>
    <t>Penyediaan sandang Anak Terlantar (AT) di
Rumah Pengasuhan Anak (RPA) 30 orang</t>
  </si>
  <si>
    <t>Reunifikasi keluarga untuk lansia terlantar di
UPT RPSLU Budhi Dharma 1 orang</t>
  </si>
  <si>
    <t>Pelayanan kesejahteraan sosial bagi lansia di
UPT Budhi Dharma 59 orang</t>
  </si>
  <si>
    <t>Pelayanan kesejahteraan sosial bagi anak
terlantar di UPT RPA (Rumah Pengasuhan
Anak) 30 orang</t>
  </si>
  <si>
    <t>1. Pemberian motivasi, pelatihan singkat bagi Keluarga Penyandang Disabilitas 1 kali
2. Temu Penguatan Kapasitas Anak Terlantar dan Keluarga sebanyak 100 orang</t>
  </si>
  <si>
    <t>- Akses Pelayanan Jamkesus Terpadu bagi Penyandang Disabilitas sebanyak 1 kali
- Pemantauan Pemenuhan Hak Penyandang Disabilitas oleh Komite Perlindungan dan Pemenuhan Hak Penyandang Disabilitas, Penumbuhan Kecamatan Inklusi di Kemantren Gondomanan, Mergangsan, Pakualaman dan Ngampilan, Bimtek Forum Kecamatan Inklusi (FKI) untuk 14 kemantren 12 bulan</t>
  </si>
  <si>
    <t>Pemberian biaya pendidikan dan persediaan
obat-obatan bagi anak terlantar di UPT RPA
Wiloso Projo 30 orang</t>
  </si>
  <si>
    <t>Pemberian layanan kedaruratan lansia di UPT
RPSLU berupa shelter dan Day Care bagi
lansia 59 orang</t>
  </si>
  <si>
    <t>Operasional pelayanan Kedaruratan sosial
5 kali</t>
  </si>
  <si>
    <t>Pemberian akses Pembuatan Nomor Induk
Kependudukan, Akta Kelahiran, dan Kartu
Identitas Anak bagi anak terlantar dan anak
jalanan 5 anak</t>
  </si>
  <si>
    <t>layanan rujukan untuk anak terlantar ke
lembaga sosial 2 anak</t>
  </si>
  <si>
    <t xml:space="preserve">
- Layanan TRC PMKS 12 bulan
- Pelayanan pemakaman jenazah terlantar 30 orang
- Pelayanan santunan kematian 600 orang
- Pelayanan Shelter Gemawang 34 orang
- Penanganan Orang Terlantar kehabisan
bekal dalam perjalanan 140 orang</t>
  </si>
  <si>
    <t xml:space="preserve">1. Pemberian bantuan sosial Asistensi Sosial Penyandang Disabilitas 300 orang
2. Pemberian motivasi, pelatihan singkat bagi korban tindak kekerasan 2 kali
3. Pemberian motivasi, pelatihan singkat bagi penyandang disabilitas mampu latih 20 orang
4. Pemberian motivasi, pelatihan singkat bagi Perempuan Rawan Sosial Ekonomi 1 kali
5. Pemberian motivasi mental, spiritual, dan sosial bagi ABH 1 kali
</t>
  </si>
  <si>
    <t>- Verifikasi dan Validasi data Bantuan Iuran
Jaminan Kesehatan (PBIJK) 1 dokumen
- Verifikasi dan Validasi Data Terpadu
Kesejahteraan Sosial (DTKS) 1 dokumen
- Verifikasi, validasi dan analisa data Keluarga
Sasaran Jaminan Perlindungan Sosial (KSJPS) 1 dokumen
- Verifikasi, validasi dan analisa data Pemerlu
Pelayanan Kesejahteraan Sosial (PPKS) dan
Potensi Sumber Kesejahteraan Sosial (PSKS)
2 dokumen</t>
  </si>
  <si>
    <t>- Operasional TAGANA 57 Tagana
- Operasional Tenaga Pelopor Perdamaian 35 orang
-Penguatan Kapasitas personil Taruna Siaga Bencana 57 Tagana
- Penyebarluasan media informasi
kebencanaan 14 kecamatan</t>
  </si>
  <si>
    <t>Perawatan makam pahlawan selama 12
bulan 9 makam</t>
  </si>
  <si>
    <t xml:space="preserve">- Dokumen Evaluasi Kebijakan, Pelaksanaan,
dan Hasil Renja OPD Triwulan I, II, III, dan IV 6 dokumen
- Dokumen Evaluasi Pelaksanaan, Hasil
Renstra OPD 2 dokumen
- Pengelolaan Website OPD 12 bulan
Penyusunan Profil OPD, Perjanjian Kinerja
dan Perubahan Perjanjian Kinerja 4 dokumen
</t>
  </si>
  <si>
    <t>- Akuntansi dan Pelaporan Keuangan : Neraca,
Laporan Realisasi Anggaran, Laporan
Operasional, Laporan Perubahan Ekuitas,
Catatan Atas Laporan Keuangan
5 dokumen
- Laporan Keuangan Akhir Tahun 1 dokumen
- Laporan Keuangan Bulanan/Semesteran 12 dokumen</t>
  </si>
  <si>
    <t>Komponen instalasi listrik/penerangan 
bangunan kantor yang tersedia 15 kegiatan</t>
  </si>
  <si>
    <t xml:space="preserve">1. Alat semprot desinfektant 2buah
2.  Alat tulis kantor 65 Jenis
3 Bahan Komputer 16 jenis
4. Camera video converence 1 unit
5 HP Android Layanan 1 buah
6 kertas dan cover 6 jenis
7 kitchen set 1 set
8 Komputer 2 buah
9 kotak sterilizer dokumen 1 buah
10 laser ponter 1 buah
11 lcd proyektor 1 bah
12 Lemari es 2 pntu 1 buah
13 Mesin Bor 1 buah
14 Mesin Pengecek suhu sensor 1 buah 
15 Microphone rpa 1 unit
16 monitor Komputer 2 buah
17 Perabot kantor 32 jenis
18 Printer Laser Copy Scan 2 buah
19 rak besi siku arsip 10 unit
20 runnng text 1 buah
21 Scanner 1 buah
22 Televisi 2 buah
23 Wireless Microphone 1 set
</t>
  </si>
  <si>
    <t xml:space="preserve">- Penyediaan makan dan minum rapat 15 kegiatan
- SPPD koordinasi/ konsultasi 15 kegiatan
</t>
  </si>
  <si>
    <t>Buku bacaan dan peraturan perundang undangan yang tersedia 12 buku</t>
  </si>
  <si>
    <t>- Buku Cheque 2 buku
- Meterai 1190 lembar
- Surat keluar 3250 surat
- surat masuk 4800 surat</t>
  </si>
  <si>
    <t>Pembayaran listrik 5 unit
pembayaran rekening telepon 12 bulan</t>
  </si>
  <si>
    <t>1. Jasa Kebersihan Kantor 12 bulan
2. Jasa pemeliharaan Peralatan Gedung/Kantor 12 bulan 
3. Jasa pemeliharaan perlengkapan gedung/kantor dan jasa keamana kantor 12 bulan 
4. Jasa pendukung Administrasi perkantoran/Keuangan 14 orang
5. workshop layanan prima 1 kali</t>
  </si>
  <si>
    <t>- Belanja Bahan Bakar dan Pelumas Kendaraan
dinas dan Genset 12 Bulan
- Belanja Suku Cadang Kendaraan Dinas 12 Bulan
- Pemeliharaan rutin/berkala kendaraan
dinas/operasional 60 Unit
- STNK Kendaraan dinas/operasional yang
diperpanjang izinnya 62 unit</t>
  </si>
  <si>
    <t xml:space="preserve"> jasa pemeliharaan gedung 1 kali</t>
  </si>
  <si>
    <t>Pencari Kerja yang Mendapat Pelatihan
Keterampilan 380 orang</t>
  </si>
  <si>
    <t>Perusahaan dan UKM yang Ditingkatkan
Produktivitasnya 20 UKM/IKM/Perusahaan</t>
  </si>
  <si>
    <t>Pembekalan calon pencari kerja SMK
bertanda daftar BKK 500 orang</t>
  </si>
  <si>
    <t>Diseminasi dan sInkronisasi data Forum
Bursa Kerja Khusus (BKK) 25 BKK
Tenaga kerja yang ditempatkan melalui
informasi Pasar Kerja 600 orang</t>
  </si>
  <si>
    <t>- Fasilitasi Dewan Pengupahan Kota 6 jenis
- Pengembangan Kesejahteraan Pekerja dan
Jaminan Sosial 7 jenis
- Peningkatan Kesejahteraan Pekerja 159 pekerja</t>
  </si>
  <si>
    <t>Kerjasama dengan daerah tujuan 1 daerah</t>
  </si>
  <si>
    <t>Penempatan calon transmigran 5 KK</t>
  </si>
  <si>
    <t>Calon transmigran yang mengikuti Pelatihan
Pra Penempatan meliputi Pertanian,
Peternakan, Perkebunan, Perikanan
5 KK</t>
  </si>
  <si>
    <t>Pemberian perbekalan kepada calon
transmigrasi 5 KK</t>
  </si>
  <si>
    <t>REKAPITULASI ANGGARAN KEGIATAN ( SEBELUM EVALUASI GUBERNUR )</t>
  </si>
  <si>
    <r>
      <t xml:space="preserve">ANGGARAN </t>
    </r>
    <r>
      <rPr>
        <i/>
        <sz val="14"/>
        <color theme="1"/>
        <rFont val="Calibri"/>
        <family val="2"/>
      </rPr>
      <t>(penulisan titik menggunakan titik (.), bukan koma (,)</t>
    </r>
  </si>
  <si>
    <r>
      <t>- Bantuan operasional PSKS kepada K3S
(Koordinasi Kesejahteraan Sosial), Persatuan
Purnawirawan dan Wakawuri TNI dan Polisi
(PEPABRI), Karang Taruna, PWRI, IPSM,
Yayasan Anak Mandiri (6 lembaga)
- Kunjungan relawan kepada lansia melalui
Jogja Sapa Lansia (50 lansia)
- Musrenbang Tematik lansia 3 kali
- Peringatan Hari Kesetiakawanan Sosial
Nasional (HKSN) 1 kali
- PSKS (Karang Taruna, LKS, WKSBM) yang
mendapat penyuluhan 945 orang</t>
    </r>
    <r>
      <rPr>
        <sz val="14"/>
        <color rgb="FFFF0000"/>
        <rFont val="Calibri"/>
        <family val="2"/>
        <scheme val="minor"/>
      </rPr>
      <t xml:space="preserve">
- </t>
    </r>
    <r>
      <rPr>
        <sz val="14"/>
        <color rgb="FF000000"/>
        <rFont val="Calibri"/>
        <family val="2"/>
        <scheme val="minor"/>
      </rPr>
      <t xml:space="preserve">Sistem layanan dan rujukan terpadu (SLRT) di
Kota dan 2 puskesos 3 lokasi </t>
    </r>
  </si>
  <si>
    <r>
      <t xml:space="preserve">Bantuan operasional PSKS kepada K3S
(Koordinasi Kesejahteraan Sosial), Karang Taruna, PWRI, IPSM (6 lembaga)
Gebyar HALUN (1 Kegiatan)
Musrenbang Tematik Lansia (1 kali)
Peringatan Hari Kesetiakawanan Sosial
Nasional (HKSN) 1 kali
PSKS yang
mendapat penyuluhan di 172 kali
</t>
    </r>
    <r>
      <rPr>
        <sz val="14"/>
        <rFont val="Calibri"/>
        <family val="2"/>
      </rPr>
      <t>Seleksi PSKS (PSM, TKSK, Karang Taruna, LKS,
WKSBM) berprestasi 5 kejuaraan</t>
    </r>
    <r>
      <rPr>
        <sz val="14"/>
        <color theme="1"/>
        <rFont val="Calibri"/>
        <family val="2"/>
      </rPr>
      <t xml:space="preserve">
</t>
    </r>
  </si>
  <si>
    <r>
      <t xml:space="preserve">Penyediaan Permakanan Anak </t>
    </r>
    <r>
      <rPr>
        <sz val="14"/>
        <color rgb="FF000000"/>
        <rFont val="Segoe UI"/>
        <family val="2"/>
      </rPr>
      <t>PPKS 20 orang</t>
    </r>
  </si>
  <si>
    <r>
      <t xml:space="preserve">Bantuan Modal Usaha untuk KUBE Pengembangan </t>
    </r>
    <r>
      <rPr>
        <sz val="14"/>
        <color rgb="FF000000"/>
        <rFont val="Segoe UI"/>
        <family val="2"/>
      </rPr>
      <t xml:space="preserve">
Bimtek Manajemen Usaha E Warong KUBE Jasa 25 kelompok
Bimtek Pengembangan KUBE 20 kelompok
</t>
    </r>
    <r>
      <rPr>
        <sz val="14"/>
        <color rgb="FFFF0000"/>
        <rFont val="Segoe UI"/>
        <family val="2"/>
      </rPr>
      <t xml:space="preserve">Bimtek Penumbuhan KUBE </t>
    </r>
    <r>
      <rPr>
        <sz val="14"/>
        <color rgb="FF000000"/>
        <rFont val="Segoe UI"/>
        <family val="2"/>
      </rPr>
      <t xml:space="preserve">
Pendampingan Masyarakat miskin dan rentan yang tergabung dalam KUBE (404 KUBE) dan USEP (54 USEP) di 45 Kelurahan 458 kelompok 
</t>
    </r>
  </si>
  <si>
    <r>
      <t xml:space="preserve">
20 orang
</t>
    </r>
    <r>
      <rPr>
        <sz val="14"/>
        <color rgb="FF000000"/>
        <rFont val="Arial"/>
        <family val="2"/>
      </rPr>
      <t xml:space="preserve">
20 orang
20 orang
15 orang
</t>
    </r>
  </si>
  <si>
    <r>
      <rPr>
        <sz val="14"/>
        <color rgb="FFC00000"/>
        <rFont val="Arial"/>
        <family val="2"/>
      </rPr>
      <t>- Bantuan Modal Usaha untuk KUBE
Pengembangan 0 Kelompok</t>
    </r>
    <r>
      <rPr>
        <sz val="14"/>
        <color rgb="FF000000"/>
        <rFont val="Arial"/>
        <family val="2"/>
      </rPr>
      <t xml:space="preserve">
- Bantuan Sosial Asistensi Sosial Lanjut Usia Miskin untuk pemenuhan kebutuhan dasar selama 12 bulan sebesar @ Rp 180.000,- sebanyak 3773 orang
- Bantuan Sosial warga Terdampak Covid-19 sebanyak 2948 keluarga
- Penyaluran bantuan Asistensi Sosial Lanjut Usia Miskin untuk pemenuhan kebutuhan dasar sebanyak 3773 orang
- Penyaluran bantuan Program Keluarga
Harapan sebanyak 10227 KPM</t>
    </r>
    <r>
      <rPr>
        <sz val="14"/>
        <color rgb="FF000000"/>
        <rFont val="Segoe UI"/>
        <family val="2"/>
      </rPr>
      <t xml:space="preserve">
- Penyaluran Program sembako sebanyak 17962 KPM</t>
    </r>
  </si>
  <si>
    <r>
      <t xml:space="preserve">
</t>
    </r>
    <r>
      <rPr>
        <sz val="14"/>
        <color theme="1"/>
        <rFont val="Segoe UI"/>
        <family val="2"/>
      </rPr>
      <t>- Penyaluran bantuan Program Keluarga Harapan
- Penyaluran bantuan program sembako</t>
    </r>
  </si>
  <si>
    <r>
      <t>- Operasional TAGANA 
- Operasional Tenaga Pelopor Perdamaian
- Penguatan kapasitas personil Taruna Siaga Bencana</t>
    </r>
    <r>
      <rPr>
        <sz val="14"/>
        <color rgb="FF000000"/>
        <rFont val="Arial"/>
        <family val="2"/>
      </rPr>
      <t xml:space="preserve">
- Penyebarluasan media informasi kebencanaan </t>
    </r>
  </si>
  <si>
    <r>
      <t xml:space="preserve">Barang cetakan/penggandaan </t>
    </r>
    <r>
      <rPr>
        <sz val="14"/>
        <color rgb="FF000000"/>
        <rFont val="Segoe UI"/>
        <family val="2"/>
      </rPr>
      <t>16 Kegiatan</t>
    </r>
  </si>
  <si>
    <r>
      <t xml:space="preserve">Penanganan kasus hubungan Industrial 50 kasus
</t>
    </r>
    <r>
      <rPr>
        <sz val="14"/>
        <color rgb="FFFF0000"/>
        <rFont val="Arial"/>
        <family val="2"/>
      </rPr>
      <t>Pencatatan Lembaga Kerjasama Sama
Bipartit 20 LKS</t>
    </r>
    <r>
      <rPr>
        <sz val="14"/>
        <color rgb="FF000000"/>
        <rFont val="Arial"/>
        <family val="2"/>
      </rPr>
      <t xml:space="preserve">
Pencatatan Serikat Pekerja/ Serikat Buruh 1 dokumen</t>
    </r>
  </si>
  <si>
    <r>
      <rPr>
        <sz val="14"/>
        <color rgb="FF000000"/>
        <rFont val="Segoe UI"/>
        <family val="2"/>
      </rPr>
      <t>Pengembangan Pelaksanaan Jaminan Sosial Tenaga Kerja dan Fasilitas Kesejahteraan Pekerja</t>
    </r>
  </si>
  <si>
    <r>
      <t xml:space="preserve">ANGGARAN </t>
    </r>
    <r>
      <rPr>
        <i/>
        <sz val="11"/>
        <color theme="1"/>
        <rFont val="Calibri"/>
        <family val="2"/>
      </rPr>
      <t>(penulisan titik menggunakan titik (.), bukan koma (,)</t>
    </r>
  </si>
  <si>
    <r>
      <t>- Bantuan operasional PSKS kepada K3S
(Koordinasi Kesejahteraan Sosial), Persatuan
Purnawirawan dan Wakawuri TNI dan Polisi
(PEPABRI), Karang Taruna, PWRI, IPSM,
Yayasan Anak Mandiri (6 lembaga)
- Kunjungan relawan kepada lansia melalui
Jogja Sapa Lansia (50 lansia)
- Musrenbang Tematik lansia 3 kali
- Peringatan Hari Kesetiakawanan Sosial
Nasional (HKSN) 1 kali
- PSKS (Karang Taruna, LKS, WKSBM) yang
mendapat penyuluhan 945 orang</t>
    </r>
    <r>
      <rPr>
        <sz val="11"/>
        <color rgb="FFFF0000"/>
        <rFont val="Calibri"/>
        <family val="2"/>
        <scheme val="minor"/>
      </rPr>
      <t xml:space="preserve">
- </t>
    </r>
    <r>
      <rPr>
        <sz val="11"/>
        <color rgb="FF000000"/>
        <rFont val="Calibri"/>
        <family val="2"/>
        <scheme val="minor"/>
      </rPr>
      <t xml:space="preserve">Sistem layanan dan rujukan terpadu (SLRT) di
Kota dan 2 puskesos 3 lokasi </t>
    </r>
  </si>
  <si>
    <r>
      <t xml:space="preserve">Bantuan operasional PSKS kepada K3S
(Koordinasi Kesejahteraan Sosial), Karang Taruna, PWRI, IPSM (6 lembaga)
Gebyar HALUN (1 Kegiatan)
Musrenbang Tematik Lansia (1 kali)
Peringatan Hari Kesetiakawanan Sosial
Nasional (HKSN) 1 kali
PSKS yang
mendapat penyuluhan di 172 kali
</t>
    </r>
    <r>
      <rPr>
        <sz val="11"/>
        <rFont val="Calibri"/>
        <family val="2"/>
      </rPr>
      <t>Seleksi PSKS (PSM, TKSK, Karang Taruna, LKS,
WKSBM) berprestasi 5 kejuaraan</t>
    </r>
    <r>
      <rPr>
        <sz val="11"/>
        <color theme="1"/>
        <rFont val="Calibri"/>
        <family val="2"/>
      </rPr>
      <t xml:space="preserve">
</t>
    </r>
  </si>
  <si>
    <r>
      <t xml:space="preserve">Penyediaan Permakanan Anak </t>
    </r>
    <r>
      <rPr>
        <sz val="11"/>
        <color rgb="FF000000"/>
        <rFont val="Segoe UI"/>
        <family val="2"/>
      </rPr>
      <t>PPKS 20 orang</t>
    </r>
  </si>
  <si>
    <r>
      <t xml:space="preserve">
20 orang
</t>
    </r>
    <r>
      <rPr>
        <sz val="11"/>
        <color rgb="FF000000"/>
        <rFont val="Arial"/>
        <family val="2"/>
      </rPr>
      <t xml:space="preserve">
20 orang
20 orang
15 orang
</t>
    </r>
  </si>
  <si>
    <r>
      <t xml:space="preserve">
</t>
    </r>
    <r>
      <rPr>
        <sz val="11"/>
        <color theme="1"/>
        <rFont val="Segoe UI"/>
        <family val="2"/>
      </rPr>
      <t>- Penyaluran bantuan Program Keluarga Harapan
- Penyaluran bantuan program sembako</t>
    </r>
  </si>
  <si>
    <r>
      <t>- Operasional TAGANA 
- Operasional Tenaga Pelopor Perdamaian
- Penguatan kapasitas personil Taruna Siaga Bencana</t>
    </r>
    <r>
      <rPr>
        <sz val="11"/>
        <color rgb="FF000000"/>
        <rFont val="Arial"/>
        <family val="2"/>
      </rPr>
      <t xml:space="preserve">
- Penyebarluasan media informasi kebencanaan </t>
    </r>
  </si>
  <si>
    <r>
      <t xml:space="preserve">Barang cetakan/penggandaan </t>
    </r>
    <r>
      <rPr>
        <sz val="11"/>
        <color rgb="FF000000"/>
        <rFont val="Segoe UI"/>
        <family val="2"/>
      </rPr>
      <t>16 Kegiatan</t>
    </r>
  </si>
  <si>
    <t xml:space="preserve">REKAPITULASI ANGGARAN PROGRAM </t>
  </si>
  <si>
    <t>Keterangan</t>
  </si>
  <si>
    <t>ANGGARAN RAPERDA APBD</t>
  </si>
  <si>
    <t>ANGGARAN RASIONALISASI 2022</t>
  </si>
  <si>
    <t>Selisih dengan Anggaran 2021</t>
  </si>
  <si>
    <t>URUSAN SOSIAL TENAGA KERJA DAN TRANSMIGRASI</t>
  </si>
  <si>
    <t>pengurangan Honorarium Petugas Kebersihan (satuan per hari)</t>
  </si>
  <si>
    <t>Pengurangan anggaran jamuan rapat</t>
  </si>
  <si>
    <t>'- Pengurangan jml target peserta pelatihan, pelatihan yg semula 1 angkatan (kelas) 25 org mjd 20 orang (semula target  320 orang di tahun 2021 menjadi 260 orang)
- Kegiatan pemagangan semula dilaksanakan selama 4 bln mjd 2 bln 
- Informasi pelatihan selain melalui leaflet, akan dioptimalkan melalui media sosial
- Penyesuaian harga ATK dg SHBJ
- Keg. Penilaian kinerja LPK &amp; pendampingan akreditasi LPK dikurangi durasi monev.nya
- Keg. pendampingan akreditasi LPK yg semula direncanakan 4 bln, krn efisiensi akan dilakukan selama 3 bulan
- Keg. Pendampingan &amp; monev dikurangi durasinya</t>
  </si>
  <si>
    <t>Penambahan target calon transmigran dari 5 kk menjadi 8 kk</t>
  </si>
  <si>
    <t>program</t>
  </si>
  <si>
    <t>REKAPITULASI ANGGARAN KEGIATAN ( PENYESUAIAN EVALUASI GUBERNUR )</t>
  </si>
  <si>
    <t xml:space="preserve">Kenaikan anggaran pada:
- Gaji dan tunjangan ASN (dari 81 ASN pada tahun 2021 menjadi 85 ASN di tahun 2022)
- Jasa Pengiriman Dokumen
- Penyediaan Jasa Komunikasi, Sumber Daya Air dan Listrik (listrik gemawang)
- Jasa pelayanan umum kantor (pemeliharaan peralatan gedung, pemeliharaan perlengkapan gedung, jasa keamanan, jasa kebersihan),  
Pengurangan:
- Pengurangan Biaya Tenaga Non PNS Karena menyesuaikan kebijakan penataan personil di lingkungan Pemkot
- Penyusunan Buku profil (Data Kinerja Dinsosnakertrans)
- Koordinasi dan Pelaksanaan Akuntansi SKPD (dihapus di tahun 2022)
- Penyediaan Komponen Instalasi Listrik/Penerangan Bangunan Kantor (dari 15 jenis menjadi 11 jenis)
- Penyediaan Peralatan dan Perlengkapan Kantor
- Penyediaan Barang Cetakan dan Penggandaan (dari 16 jenis menjadi 8 jenis di tahun 2022
- Penyediaan Jasa Pemeliharaan, Biaya Pemeliharaan dan Pajak Kendaraan Perorangan Dinas atau Kendaraan Dinas Jabatan
- Penyelenggaraan Rapat Koordinasi dan konsultasi SKPD
</t>
  </si>
  <si>
    <t xml:space="preserve">Penurunan Anggaran pada:
1. Bantuan operasional PSKS tahun 2022 hanya untuk 4 lembaga sedangkan di tahun 2021 untuk 6 lembaga
2. Musrenbang tematik lansia hanya dilaksanakan 1 kali
3. Pengurangan target PSKS yang mendapat penyuluhan dari 945 orang di tahun 2021 menjadi 172 orang di tahun 2022
4. Penghapusan output Sistem Layanan dan Rujukan Terpadu (SLRT) di Kota dan 2 puskesos
5. Pengurangan volume belanja (makmin dan  seragam TKSK)
6. Pengurangan honor tim pandamping LOTA dan karang taruna
</t>
  </si>
  <si>
    <t xml:space="preserve">Kenaikan Anggaran pada: 
1. Penyediaan permakanan bagi lansia terlantar di Rumah Pelayanan Sosial Lanjut Usia (RPSLU) Budhi Dharma karena adanya penambahan target output yaitu dari 59 di tahun 2021 menjadi 68 di tahun 2022
2. Penyediaan Alat Bantu bagi penyandang disabilitas
3. Pemberian Bimbingan Fisik, Mental, Spiritual, dan Sosial (Bantuan Modal Usaha untuk KUBE Pengembangan tidak ada di tahun 2021 menjadi 15 kelompok di tahun 2022)
4. Pemberian  Bimbingan Fisik, Mental, Spiritual, dan Sosial di UPT RPSLU Budhi Dharma (Pelayanan kesejahteraan sosial bagi lansia di UPT Budhi Dharma sebanyak 59 orang di tahun 2021 menjadi 68 di tahun 2022)
5. Pemberian Bimbingan Sosial kepada Keluarga Penyandang Disabilitas Terlantar, Anak Terlantar, Lanjut Usia Terlantar, serta Gelandangan Pengemis dan Masyarakat ( Temu Penguatan Kapasitas Anak Terlantar dan Keluarga sebanyak 100 orang di tahun 2021 menjadi 350 orang di tahun 2022)
6.  Peringatan Hari Disabilitas Internasional
7. Penambahan Honor Tim Verifikasi Data Anak Yatim Piatu dan Perjalanan dinas pengantaran anak terlantar kepada keluarga
8. Pemberian Akses ke Layanan Pendidikan dan Kesehatan Dasar (Fasilitasi Rumah Layanan Disabilitas)
9. Penyesuaian UMK
10. Tambahan Anggaran BKK UEP KuBE pengembangan (10 paket@ 23 juta)
Penurunan Anggaran:
1. Layanan kedaruratan (pengurangan anggaran isolasi mandiri di wilayah yang semula selama setahun/ 365 hari di tahun 2021 menjadi 338 hari di tahun 2022 dan pengurangan anggaran pemakaman jenazah covid yang semula 100 paket menjadi 50 paket)
2. Pengurangan target Bimtek Pengembangan KUBE (dari 20 kelompok menjadi 15 kelompok)
3. Penurunan target  pemberian bantuan sosial Asistensi Sosial Penyandang Disabilitas dari 300 orang di tahun 2021 menjadi 200 orang di tahun 2022)
4. Pemberian Motivasi, dan Pelatihan Singkat bagi Warga Rentan Hidup di Jalan Rentan Gelandangan Pengemis (Gepeng)  dihapus di tahun 2022
5. Penghapusan honor panitia
6. Pengurangan honor tim
</t>
  </si>
  <si>
    <t xml:space="preserve">1. Sub kegiatan Penyediaan Sandang dihapus.
2. Pengurangan anggaran pada 
- Penyediaan Makanan
- Pendampingan dan pemenuhan kebutuhan kelompok rentan 
- Pendampingan dukungan psikososial
- Koordinasi, Sosialisasi dan Pelaksanaan Kampung Siaga Bencana
- Koordinasi, Sosialisasi dan Pelaksanaan Taruna Siaga Bencana 
- Pengurangan honor tim 
- </t>
  </si>
  <si>
    <t>Penurunan anggaran pada:
- Penurunan target penerima  bantuan program sembako dari 17962 KPM menjadi 15444 KPM 
- Bantuan Sosial Asistensi Sosial Lanjut Usia Miskin selama 12 bulan di tahun 2021 menjadi 7 bulan di tahun 2022 dan penurunan jumlah penerima dari 6650 KPM menjadi 5216 KPM
- penghapusan honor nara sumber DPRD
- Penghapusan honor walikota,  wawali dan kajari untuk Tim Kor PKH, Sembako dan Timkor Assesment PKH
- Penghapusan Bansos ASLUM dan bantuan bagi keluarga miskin yang belum menerima program (sebelum Evaluasi Gubernur)
penambahan :
- Peningkatan frekuensi verval DTKS berdasarkan Permensos No. 3 Tahun 2021 tentang Pengelolaan DTKS
- Kenaikan honor anggota tim Tim Pendamping ASLUM, Tim Pendamping Bantuan Bagi Keluarga Miskin yg belum mendapat Program, Tim Kor PKH, Tim Kor Sembako,Tim Kor Assessment PKH dari 220rb menjadi 250rb
- Penambahan anggaran makan minum dikarenakan sebelumnya diploting hanya sesuai peserta dan belum termasuk panitia
- Tambahan anggaran BKK UEP PKH Graduasi Pengembangan (101 org @ Rp. 3 jt) dan PKH Graduasi Penumbuhan (60 org @ Rp. 3 jt)</t>
  </si>
  <si>
    <t>Pengurangan pada: 
- Pengurangan karena perubahan konsep acara publikasi di media massa
- Pengurangan jamuan makan minum rapat, honor narasumber dan biaya transport
- Pengurangan target pembekalan calon pencari kerja SMK bertanda daftar BKK 500 orang di tahun 2021 menjadi 300 orang di tahun 2022
- Penurunan target Tenaga kerja yang ditempatkan melalui informasi Pasar Kerja 600 orang di tahun 2021 menjadi 200 orang di tahun 2022
Penambahan :
- Kegiatan baru, ULD Ketenagakerjaan untuk mengakomodir Surat Edaran Menteri Dalam Negeri Nomor 461/217/SJ, tentang Pelaksanaan Layanan Disabilitasi Bidang Ketenagakerjaan.
sasaran: perusahaan, pengguna naker disabilitas
- Tambahan anggaran untuk Padat Karya infrastruktur (bantuan keuangan dari Pemda DIY)</t>
  </si>
  <si>
    <t>1.Pengurangan pada :
- Pengurangan jumlah peserta Desiminasi Peraturan Perusahaan dari 140 orang menjadi 50 orang
- Pengurangan jamuan makan minum
- Peghapusan output Pencatatan Lembaga Kerjasama Sama Bipartit dan Pencatatan Serikat Pekerja/ Serikat Buruh
- Pengurangan honor tim dewan pengupahan
- Pengurangan SPPD
- Pengurangan honor Narasumber DPRD
2. Penambahan sub kegiatan baru:
- Penyelenggaraan Verifikasi dan Rekapitulasi Keanggotaan pada Organisasi Pengusaha, Federasi dan Konfederasi Serikat Pekerja/ Serikat Buruh serta Non Afiliasi.
- Pelaksanaan Operasional Lembaga Kerjasama Tripartit Daerah Kabupaten/ Kota
- Pengembangan Pelaksanaan Jaminan Sosial Tenaga Kerja dan Fasilitas Kesejahteraan Pekerja.</t>
  </si>
  <si>
    <t>Pemberian Bimbingan Fisik, Mental, Spiritual, dan Sosial</t>
  </si>
  <si>
    <t>Pengembangan Pelaksanaan Jaminan Sosial Tenaga Kerja dan Fasilitas Kesejahteraan Pekerja</t>
  </si>
  <si>
    <t>PPTK</t>
  </si>
  <si>
    <t>Puji Rahayu, S.Sos</t>
  </si>
  <si>
    <t>Dra. Rudia Sri Rahaptrien</t>
  </si>
  <si>
    <t>Tri Oktavia Marjani, S.I.P., M.M</t>
  </si>
  <si>
    <t>Heri Supriyanto, S.Sos</t>
  </si>
  <si>
    <t>Dra. Ari Arif Purnamawati</t>
  </si>
  <si>
    <t>Thissani Indian Musi, S.P.</t>
  </si>
  <si>
    <t>Agus Budi Hartono, S.Kom., M.Eng.</t>
  </si>
  <si>
    <t>'Tri Oktavia Marjani, S.I.P., M.M</t>
  </si>
  <si>
    <t>Polana Setiya Hati, S.Si., M.M</t>
  </si>
  <si>
    <t>Maya Silaturachmi, S.I.P</t>
  </si>
  <si>
    <t>Ariana Intan Nurlitarini, S.H., M.Si.</t>
  </si>
  <si>
    <t>Sunarto, S.I.P</t>
  </si>
  <si>
    <t>Fendi Widyanto, S.ST.</t>
  </si>
  <si>
    <t>R. Irwantono, S.H.</t>
  </si>
  <si>
    <t>Pipin Ani Sulistiati, S.I.P</t>
  </si>
  <si>
    <t>'Pipin Ani Sulistiati, S.I.P</t>
  </si>
  <si>
    <t xml:space="preserve">Bantuan Modal Usaha untuk KUBE Pengembangan 
Bimtek Manajemen Usaha E Warong KUBE Jasa 25 kelompok
Bimtek Pengembangan KUBE 20 kelompok
Bimtek Penumbuhan KUBE 
Pendampingan Masyarakat miskin dan rentan yang tergabung dalam KUBE (404 KUBE) dan USEP (54 USEP) di 45 Kelurahan 458 kelompok 
</t>
  </si>
  <si>
    <r>
      <t>- Bantuan Modal Usaha untuk KUBE
Pengembangan 0 Kelompok
- Bantuan Sosial Asistensi Sosial Lanjut Usia Miskin untuk pemenuhan kebutuhan dasar selama 12 bulan sebesar @ Rp 180.000,- sebanyak 3773 orang
- Bantuan Sosial warga Terdampak Covid-19 sebanyak 2948 keluarga
- Penyaluran bantuan Asistensi Sosial Lanjut Usia Miskin untuk pemenuhan kebutuhan dasar sebanyak 3773 orang
- Penyaluran bantuan Program Keluarga
Harapan sebanyak 10227 KPM</t>
    </r>
    <r>
      <rPr>
        <sz val="11"/>
        <rFont val="Segoe UI"/>
        <family val="2"/>
      </rPr>
      <t xml:space="preserve">
- Penyaluran Program sembako sebanyak 17962 KPM</t>
    </r>
  </si>
  <si>
    <r>
      <t xml:space="preserve">Penanganan kasus hubungan Industrial 50 kasus
</t>
    </r>
    <r>
      <rPr>
        <sz val="11"/>
        <rFont val="Arial"/>
        <family val="2"/>
      </rPr>
      <t>Pencatatan Lembaga Kerjasama Sama
Bipartit 20 LKS
Pencatatan Serikat Pekerja/ Serikat Buruh 1 dokumen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</si>
</sst>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88" x14ac:knownFonts="1">
    <font>
      <sz val="11"/>
      <color theme="1"/>
      <name val="Calibri"/>
      <family val="2"/>
      <scheme val="minor"/>
    </font>
    <font>
      <sz val="11"/>
      <color theme="1"/>
      <name val="Arial"/>
      <family val="2"/>
    </font>
    <font>
      <b/>
      <sz val="11"/>
      <color rgb="FF000000"/>
      <name val="Arial"/>
      <family val="2"/>
    </font>
    <font>
      <sz val="11"/>
      <name val="Arial"/>
      <family val="2"/>
    </font>
    <font>
      <b/>
      <sz val="11"/>
      <color rgb="FF000000"/>
      <name val="Quattrocento Sans"/>
    </font>
    <font>
      <b/>
      <sz val="8"/>
      <color rgb="FF000000"/>
      <name val="Quattrocento Sans"/>
    </font>
    <font>
      <sz val="8"/>
      <color rgb="FF000000"/>
      <name val="Quattrocento Sans"/>
    </font>
    <font>
      <sz val="11"/>
      <color rgb="FF000000"/>
      <name val="Calibri"/>
      <family val="2"/>
    </font>
    <font>
      <b/>
      <sz val="12"/>
      <color rgb="FF000000"/>
      <name val="Quattrocento Sans"/>
    </font>
    <font>
      <sz val="11"/>
      <color rgb="FF000000"/>
      <name val="Quattrocento Sans"/>
    </font>
    <font>
      <sz val="12"/>
      <color rgb="FF000000"/>
      <name val="Quattrocento Sans"/>
    </font>
    <font>
      <sz val="9"/>
      <name val="Calibri"/>
      <family val="2"/>
    </font>
    <font>
      <sz val="12"/>
      <color rgb="FF000000"/>
      <name val="Arial"/>
      <family val="2"/>
    </font>
    <font>
      <sz val="8"/>
      <color rgb="FF0070C0"/>
      <name val="Arial"/>
      <family val="2"/>
    </font>
    <font>
      <sz val="8"/>
      <color rgb="FF000000"/>
      <name val="Arial"/>
      <family val="2"/>
    </font>
    <font>
      <sz val="8"/>
      <color rgb="FFFF0000"/>
      <name val="Arial"/>
      <family val="2"/>
    </font>
    <font>
      <sz val="8"/>
      <color rgb="FFFF0000"/>
      <name val="Segoe UI"/>
      <family val="2"/>
    </font>
    <font>
      <sz val="8"/>
      <color rgb="FF000000"/>
      <name val="Segoe UI"/>
      <family val="2"/>
    </font>
    <font>
      <sz val="8"/>
      <color rgb="FF0070C0"/>
      <name val="Segoe UI"/>
      <family val="2"/>
    </font>
    <font>
      <sz val="9"/>
      <color rgb="FF000000"/>
      <name val="Quattrocento Sans"/>
    </font>
    <font>
      <b/>
      <sz val="11"/>
      <color theme="1"/>
      <name val="Arial"/>
      <family val="2"/>
    </font>
    <font>
      <b/>
      <sz val="12"/>
      <color theme="1"/>
      <name val="Calibri"/>
      <family val="2"/>
    </font>
    <font>
      <b/>
      <sz val="10"/>
      <color theme="1"/>
      <name val="Quattrocento Sans"/>
    </font>
    <font>
      <b/>
      <sz val="11"/>
      <color theme="1"/>
      <name val="Calibri"/>
      <family val="2"/>
    </font>
    <font>
      <b/>
      <sz val="12"/>
      <color theme="1"/>
      <name val="Calibri"/>
      <family val="2"/>
    </font>
    <font>
      <b/>
      <sz val="11"/>
      <color theme="1"/>
      <name val="Quattrocento Sans"/>
    </font>
    <font>
      <i/>
      <sz val="12"/>
      <color theme="1"/>
      <name val="Calibri"/>
      <family val="2"/>
    </font>
    <font>
      <sz val="11"/>
      <color theme="1"/>
      <name val="Calibri"/>
      <family val="2"/>
    </font>
    <font>
      <sz val="12"/>
      <color theme="1"/>
      <name val="Calibri"/>
      <family val="2"/>
    </font>
    <font>
      <sz val="9"/>
      <color theme="1"/>
      <name val="Calibri"/>
      <family val="2"/>
    </font>
    <font>
      <sz val="11"/>
      <color theme="1"/>
      <name val="Calibri"/>
      <family val="2"/>
    </font>
    <font>
      <sz val="10"/>
      <color theme="1"/>
      <name val="Calibri"/>
      <family val="2"/>
    </font>
    <font>
      <sz val="10"/>
      <color theme="1"/>
      <name val="Calibri"/>
      <family val="2"/>
    </font>
    <font>
      <sz val="8"/>
      <color theme="1"/>
      <name val="Segoe UI"/>
      <family val="2"/>
    </font>
    <font>
      <sz val="8"/>
      <color theme="1"/>
      <name val="Quattrocento Sans"/>
    </font>
    <font>
      <sz val="12"/>
      <name val="Calibri"/>
      <family val="2"/>
    </font>
    <font>
      <sz val="12"/>
      <color rgb="FF000000"/>
      <name val="Arial"/>
      <family val="2"/>
    </font>
    <font>
      <sz val="12"/>
      <name val="Arial"/>
      <family val="2"/>
    </font>
    <font>
      <sz val="12"/>
      <color rgb="FF0070C0"/>
      <name val="Arial"/>
      <family val="2"/>
    </font>
    <font>
      <sz val="12"/>
      <color rgb="FF000000"/>
      <name val="Calibri"/>
      <family val="2"/>
    </font>
    <font>
      <sz val="12"/>
      <color rgb="FFFF0000"/>
      <name val="Arial"/>
      <family val="2"/>
    </font>
    <font>
      <sz val="12"/>
      <color rgb="FFFF0000"/>
      <name val="Segoe UI"/>
      <family val="2"/>
    </font>
    <font>
      <sz val="12"/>
      <color rgb="FF000000"/>
      <name val="Segoe UI"/>
      <family val="2"/>
    </font>
    <font>
      <sz val="12"/>
      <color rgb="FF0070C0"/>
      <name val="Segoe UI"/>
      <family val="2"/>
    </font>
    <font>
      <sz val="12"/>
      <color theme="1"/>
      <name val="Segoe UI"/>
      <family val="2"/>
    </font>
    <font>
      <sz val="12"/>
      <color theme="1"/>
      <name val="Quattrocento Sans"/>
    </font>
    <font>
      <sz val="11"/>
      <color theme="1"/>
      <name val="Calibri"/>
      <family val="2"/>
      <scheme val="minor"/>
    </font>
    <font>
      <sz val="11"/>
      <name val="Bookman Old Style"/>
      <family val="1"/>
    </font>
    <font>
      <sz val="11"/>
      <color theme="1"/>
      <name val="Bookman Old Style"/>
      <family val="1"/>
    </font>
    <font>
      <b/>
      <sz val="12"/>
      <color rgb="FF000000"/>
      <name val="Arial"/>
      <family val="2"/>
    </font>
    <font>
      <b/>
      <sz val="12"/>
      <color theme="1"/>
      <name val="Arial"/>
      <family val="2"/>
    </font>
    <font>
      <b/>
      <sz val="12"/>
      <color theme="1"/>
      <name val="Quattrocento Sans"/>
    </font>
    <font>
      <b/>
      <sz val="14"/>
      <color rgb="FF000000"/>
      <name val="Arial"/>
      <family val="2"/>
    </font>
    <font>
      <b/>
      <sz val="14"/>
      <color theme="1"/>
      <name val="Arial"/>
      <family val="2"/>
    </font>
    <font>
      <b/>
      <sz val="14"/>
      <color theme="1"/>
      <name val="Calibri"/>
      <family val="2"/>
    </font>
    <font>
      <b/>
      <sz val="14"/>
      <color theme="1"/>
      <name val="Quattrocento Sans"/>
    </font>
    <font>
      <sz val="14"/>
      <name val="Arial"/>
      <family val="2"/>
    </font>
    <font>
      <i/>
      <sz val="14"/>
      <color theme="1"/>
      <name val="Calibri"/>
      <family val="2"/>
    </font>
    <font>
      <b/>
      <sz val="14"/>
      <color rgb="FF000000"/>
      <name val="Quattrocento Sans"/>
    </font>
    <font>
      <sz val="14"/>
      <color rgb="FF000000"/>
      <name val="Quattrocento Sans"/>
    </font>
    <font>
      <sz val="14"/>
      <color theme="1"/>
      <name val="Calibri"/>
      <family val="2"/>
    </font>
    <font>
      <sz val="14"/>
      <color rgb="FF000000"/>
      <name val="Calibri"/>
      <family val="2"/>
      <scheme val="minor"/>
    </font>
    <font>
      <sz val="14"/>
      <color rgb="FFFF0000"/>
      <name val="Calibri"/>
      <family val="2"/>
      <scheme val="minor"/>
    </font>
    <font>
      <sz val="14"/>
      <color rgb="FF000000"/>
      <name val="Arial"/>
      <family val="2"/>
    </font>
    <font>
      <sz val="14"/>
      <name val="Calibri"/>
      <family val="2"/>
    </font>
    <font>
      <sz val="14"/>
      <color theme="1"/>
      <name val="Calibri"/>
      <family val="2"/>
      <scheme val="minor"/>
    </font>
    <font>
      <sz val="14"/>
      <color rgb="FF000000"/>
      <name val="Segoe UI"/>
      <family val="2"/>
    </font>
    <font>
      <sz val="14"/>
      <color rgb="FFFF0000"/>
      <name val="Segoe UI"/>
      <family val="2"/>
    </font>
    <font>
      <sz val="14"/>
      <color rgb="FF000000"/>
      <name val="Calibri"/>
      <family val="2"/>
    </font>
    <font>
      <sz val="14"/>
      <color rgb="FFC00000"/>
      <name val="Arial"/>
      <family val="2"/>
    </font>
    <font>
      <sz val="14"/>
      <color theme="1"/>
      <name val="Segoe UI"/>
      <family val="2"/>
    </font>
    <font>
      <sz val="14"/>
      <color theme="1"/>
      <name val="Quattrocento Sans"/>
    </font>
    <font>
      <sz val="14"/>
      <color rgb="FFFF0000"/>
      <name val="Arial"/>
      <family val="2"/>
    </font>
    <font>
      <sz val="11"/>
      <color rgb="FFFF0000"/>
      <name val="Calibri"/>
      <family val="2"/>
      <scheme val="minor"/>
    </font>
    <font>
      <b/>
      <sz val="11"/>
      <color theme="1"/>
      <name val="Calibri"/>
      <family val="2"/>
    </font>
    <font>
      <sz val="11"/>
      <name val="Arial"/>
      <family val="2"/>
    </font>
    <font>
      <i/>
      <sz val="11"/>
      <color theme="1"/>
      <name val="Calibri"/>
      <family val="2"/>
    </font>
    <font>
      <sz val="11"/>
      <color rgb="FF000000"/>
      <name val="Calibri"/>
      <family val="2"/>
      <scheme val="minor"/>
    </font>
    <font>
      <sz val="11"/>
      <color rgb="FF000000"/>
      <name val="Arial"/>
      <family val="2"/>
    </font>
    <font>
      <sz val="11"/>
      <name val="Calibri"/>
      <family val="2"/>
    </font>
    <font>
      <sz val="11"/>
      <color rgb="FF000000"/>
      <name val="Segoe UI"/>
      <family val="2"/>
    </font>
    <font>
      <sz val="11"/>
      <color rgb="FF000000"/>
      <name val="Calibri"/>
      <family val="2"/>
    </font>
    <font>
      <sz val="11"/>
      <color theme="1"/>
      <name val="Segoe UI"/>
      <family val="2"/>
    </font>
    <font>
      <sz val="11"/>
      <color theme="1"/>
      <name val="Quattrocento Sans"/>
    </font>
    <font>
      <sz val="10"/>
      <color theme="1"/>
      <name val="Arial"/>
      <family val="2"/>
    </font>
    <font>
      <sz val="10"/>
      <color rgb="FF000000"/>
      <name val="Arial"/>
      <family val="2"/>
    </font>
    <font>
      <sz val="11"/>
      <name val="Segoe UI"/>
      <family val="2"/>
    </font>
    <font>
      <sz val="11"/>
      <name val="Quattrocento Sans"/>
    </font>
  </fonts>
  <fills count="60">
    <fill>
      <patternFill patternType="none"/>
    </fill>
    <fill>
      <patternFill patternType="gray125"/>
    </fill>
    <fill>
      <patternFill patternType="solid">
        <fgColor rgb="FFD8D8D8"/>
        <bgColor rgb="FFD8D8D8"/>
      </patternFill>
    </fill>
    <fill>
      <patternFill patternType="solid">
        <fgColor rgb="FFFFCC66"/>
        <bgColor rgb="FFFFCC66"/>
      </patternFill>
    </fill>
    <fill>
      <patternFill patternType="solid">
        <fgColor rgb="FFFFFF66"/>
        <bgColor rgb="FFFFFF66"/>
      </patternFill>
    </fill>
    <fill>
      <patternFill patternType="solid">
        <fgColor rgb="FFFBE4D5"/>
        <bgColor rgb="FFFBE4D5"/>
      </patternFill>
    </fill>
    <fill>
      <patternFill patternType="solid">
        <fgColor rgb="FF92D050"/>
        <bgColor rgb="FF92D050"/>
      </patternFill>
    </fill>
    <fill>
      <patternFill patternType="solid">
        <fgColor rgb="FF8EAADB"/>
        <bgColor rgb="FF8EAADB"/>
      </patternFill>
    </fill>
    <fill>
      <patternFill patternType="solid">
        <fgColor rgb="FFFF00FF"/>
        <bgColor rgb="FFFF00FF"/>
      </patternFill>
    </fill>
    <fill>
      <patternFill patternType="solid">
        <fgColor rgb="FFFEF2CB"/>
        <bgColor rgb="FFFEF2CB"/>
      </patternFill>
    </fill>
    <fill>
      <patternFill patternType="solid">
        <fgColor rgb="FF7F7F7F"/>
        <bgColor rgb="FF7F7F7F"/>
      </patternFill>
    </fill>
    <fill>
      <patternFill patternType="solid">
        <fgColor rgb="FFFF0000"/>
        <bgColor rgb="FFFF0000"/>
      </patternFill>
    </fill>
    <fill>
      <patternFill patternType="solid">
        <fgColor theme="0"/>
        <bgColor theme="0"/>
      </patternFill>
    </fill>
    <fill>
      <patternFill patternType="solid">
        <fgColor theme="0"/>
        <bgColor rgb="FFFFFF00"/>
      </patternFill>
    </fill>
    <fill>
      <patternFill patternType="solid">
        <fgColor theme="1" tint="0.499984740745262"/>
        <bgColor rgb="FFFF0000"/>
      </patternFill>
    </fill>
    <fill>
      <patternFill patternType="solid">
        <fgColor theme="0"/>
        <bgColor rgb="FFFFCC66"/>
      </patternFill>
    </fill>
    <fill>
      <patternFill patternType="solid">
        <fgColor rgb="FF00B050"/>
        <bgColor rgb="FFFFFF66"/>
      </patternFill>
    </fill>
    <fill>
      <patternFill patternType="solid">
        <fgColor rgb="FF00B050"/>
        <bgColor rgb="FFFBE4D5"/>
      </patternFill>
    </fill>
    <fill>
      <patternFill patternType="solid">
        <fgColor theme="5" tint="-0.249977111117893"/>
        <bgColor indexed="64"/>
      </patternFill>
    </fill>
    <fill>
      <patternFill patternType="solid">
        <fgColor theme="5" tint="-0.249977111117893"/>
        <bgColor rgb="FFFFCC66"/>
      </patternFill>
    </fill>
    <fill>
      <patternFill patternType="solid">
        <fgColor rgb="FF00B050"/>
        <bgColor indexed="64"/>
      </patternFill>
    </fill>
    <fill>
      <patternFill patternType="solid">
        <fgColor rgb="FF00B050"/>
        <bgColor rgb="FFFFCC66"/>
      </patternFill>
    </fill>
    <fill>
      <patternFill patternType="solid">
        <fgColor theme="5" tint="0.59999389629810485"/>
        <bgColor rgb="FFFFFF66"/>
      </patternFill>
    </fill>
    <fill>
      <patternFill patternType="solid">
        <fgColor theme="5" tint="-0.249977111117893"/>
        <bgColor rgb="FFFFFF66"/>
      </patternFill>
    </fill>
    <fill>
      <patternFill patternType="solid">
        <fgColor theme="5" tint="-0.249977111117893"/>
        <bgColor rgb="FFFBE4D5"/>
      </patternFill>
    </fill>
    <fill>
      <patternFill patternType="solid">
        <fgColor theme="5" tint="-0.249977111117893"/>
        <bgColor rgb="FF7F7F7F"/>
      </patternFill>
    </fill>
    <fill>
      <patternFill patternType="solid">
        <fgColor theme="5" tint="-0.249977111117893"/>
        <bgColor rgb="FFFF0000"/>
      </patternFill>
    </fill>
    <fill>
      <patternFill patternType="solid">
        <fgColor theme="5" tint="0.59999389629810485"/>
        <bgColor indexed="64"/>
      </patternFill>
    </fill>
    <fill>
      <patternFill patternType="solid">
        <fgColor theme="5" tint="0.59999389629810485"/>
        <bgColor rgb="FFFBE4D5"/>
      </patternFill>
    </fill>
    <fill>
      <patternFill patternType="solid">
        <fgColor theme="5" tint="0.59999389629810485"/>
        <bgColor rgb="FFFF0000"/>
      </patternFill>
    </fill>
    <fill>
      <patternFill patternType="solid">
        <fgColor theme="0" tint="-0.14999847407452621"/>
        <bgColor theme="0"/>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
      <patternFill patternType="solid">
        <fgColor rgb="FF8EAADB"/>
        <bgColor indexed="64"/>
      </patternFill>
    </fill>
    <fill>
      <patternFill patternType="solid">
        <fgColor theme="7" tint="0.39997558519241921"/>
        <bgColor indexed="64"/>
      </patternFill>
    </fill>
    <fill>
      <patternFill patternType="solid">
        <fgColor theme="7" tint="0.39997558519241921"/>
        <bgColor rgb="FFFFCC66"/>
      </patternFill>
    </fill>
    <fill>
      <patternFill patternType="solid">
        <fgColor theme="7" tint="0.39997558519241921"/>
        <bgColor rgb="FFFFFF66"/>
      </patternFill>
    </fill>
    <fill>
      <patternFill patternType="solid">
        <fgColor theme="7" tint="0.39997558519241921"/>
        <bgColor rgb="FFFBE4D5"/>
      </patternFill>
    </fill>
    <fill>
      <patternFill patternType="solid">
        <fgColor rgb="FF92D050"/>
        <bgColor rgb="FFFBE4D5"/>
      </patternFill>
    </fill>
    <fill>
      <patternFill patternType="solid">
        <fgColor theme="2"/>
        <bgColor indexed="64"/>
      </patternFill>
    </fill>
    <fill>
      <patternFill patternType="solid">
        <fgColor rgb="FF92D050"/>
        <bgColor rgb="FFFFFF66"/>
      </patternFill>
    </fill>
    <fill>
      <patternFill patternType="solid">
        <fgColor rgb="FF92D050"/>
        <bgColor rgb="FF7F7F7F"/>
      </patternFill>
    </fill>
    <fill>
      <patternFill patternType="solid">
        <fgColor rgb="FF92D050"/>
        <bgColor rgb="FFFF0000"/>
      </patternFill>
    </fill>
    <fill>
      <patternFill patternType="solid">
        <fgColor rgb="FF92D050"/>
        <bgColor rgb="FFFFCC66"/>
      </patternFill>
    </fill>
    <fill>
      <patternFill patternType="solid">
        <fgColor theme="2"/>
        <bgColor rgb="FFFF0000"/>
      </patternFill>
    </fill>
    <fill>
      <patternFill patternType="solid">
        <fgColor theme="5" tint="0.59999389629810485"/>
        <bgColor rgb="FFFF00FF"/>
      </patternFill>
    </fill>
    <fill>
      <patternFill patternType="solid">
        <fgColor theme="6" tint="0.59999389629810485"/>
        <bgColor rgb="FF7F7F7F"/>
      </patternFill>
    </fill>
    <fill>
      <patternFill patternType="solid">
        <fgColor theme="6" tint="0.59999389629810485"/>
        <bgColor rgb="FFFF0000"/>
      </patternFill>
    </fill>
    <fill>
      <patternFill patternType="solid">
        <fgColor theme="7" tint="0.59999389629810485"/>
        <bgColor rgb="FFFF0000"/>
      </patternFill>
    </fill>
    <fill>
      <patternFill patternType="solid">
        <fgColor theme="0" tint="-0.14999847407452621"/>
        <bgColor indexed="64"/>
      </patternFill>
    </fill>
    <fill>
      <patternFill patternType="solid">
        <fgColor rgb="FFFFC000"/>
        <bgColor indexed="64"/>
      </patternFill>
    </fill>
    <fill>
      <patternFill patternType="solid">
        <fgColor rgb="FF29F73D"/>
        <bgColor indexed="64"/>
      </patternFill>
    </fill>
    <fill>
      <patternFill patternType="solid">
        <fgColor rgb="FFFFFF00"/>
        <bgColor rgb="FFFFCC66"/>
      </patternFill>
    </fill>
    <fill>
      <patternFill patternType="solid">
        <fgColor rgb="FFFFFF00"/>
        <bgColor indexed="64"/>
      </patternFill>
    </fill>
    <fill>
      <patternFill patternType="solid">
        <fgColor theme="0"/>
        <bgColor rgb="FFFFFF66"/>
      </patternFill>
    </fill>
    <fill>
      <patternFill patternType="solid">
        <fgColor theme="8" tint="0.59999389629810485"/>
        <bgColor rgb="FFFFCC66"/>
      </patternFill>
    </fill>
    <fill>
      <patternFill patternType="solid">
        <fgColor theme="8" tint="0.59999389629810485"/>
        <bgColor indexed="64"/>
      </patternFill>
    </fill>
    <fill>
      <patternFill patternType="solid">
        <fgColor theme="0" tint="-0.14999847407452621"/>
        <bgColor rgb="FFD8D8D8"/>
      </patternFill>
    </fill>
  </fills>
  <borders count="2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CCCCCC"/>
      </left>
      <right style="medium">
        <color rgb="FF000000"/>
      </right>
      <top style="medium">
        <color rgb="FFCCCCCC"/>
      </top>
      <bottom style="medium">
        <color rgb="FF000000"/>
      </bottom>
      <diagonal/>
    </border>
    <border>
      <left/>
      <right style="medium">
        <color rgb="FF000000"/>
      </right>
      <top style="medium">
        <color rgb="FFCCCCCC"/>
      </top>
      <bottom style="medium">
        <color rgb="FF000000"/>
      </bottom>
      <diagonal/>
    </border>
    <border>
      <left/>
      <right style="medium">
        <color rgb="FF000000"/>
      </right>
      <top/>
      <bottom style="medium">
        <color rgb="FF000000"/>
      </bottom>
      <diagonal/>
    </border>
    <border>
      <left style="medium">
        <color rgb="FFCCCCCC"/>
      </left>
      <right style="medium">
        <color rgb="FF000000"/>
      </right>
      <top/>
      <bottom style="medium">
        <color rgb="FF000000"/>
      </bottom>
      <diagonal/>
    </border>
    <border>
      <left/>
      <right style="medium">
        <color rgb="FF000000"/>
      </right>
      <top style="medium">
        <color rgb="FFCCCCCC"/>
      </top>
      <bottom/>
      <diagonal/>
    </border>
    <border>
      <left style="medium">
        <color rgb="FFCCCCCC"/>
      </left>
      <right style="medium">
        <color rgb="FF000000"/>
      </right>
      <top style="medium">
        <color rgb="FFCCCCCC"/>
      </top>
      <bottom/>
      <diagonal/>
    </border>
    <border>
      <left/>
      <right style="thin">
        <color rgb="FF000000"/>
      </right>
      <top/>
      <bottom/>
      <diagonal/>
    </border>
    <border>
      <left/>
      <right style="medium">
        <color rgb="FF000000"/>
      </right>
      <top/>
      <bottom/>
      <diagonal/>
    </border>
    <border>
      <left style="medium">
        <color rgb="FFCCCCCC"/>
      </left>
      <right style="medium">
        <color rgb="FF000000"/>
      </right>
      <top/>
      <bottom/>
      <diagonal/>
    </border>
    <border>
      <left/>
      <right/>
      <top/>
      <bottom style="medium">
        <color rgb="FF000000"/>
      </bottom>
      <diagonal/>
    </border>
    <border>
      <left/>
      <right/>
      <top style="medium">
        <color rgb="FFCCCCCC"/>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auto="1"/>
      </right>
      <top style="thin">
        <color indexed="64"/>
      </top>
      <bottom style="thin">
        <color indexed="64"/>
      </bottom>
      <diagonal/>
    </border>
  </borders>
  <cellStyleXfs count="4">
    <xf numFmtId="0" fontId="0" fillId="0" borderId="0"/>
    <xf numFmtId="0" fontId="1" fillId="0" borderId="0"/>
    <xf numFmtId="41" fontId="46" fillId="0" borderId="0" applyFont="0" applyFill="0" applyBorder="0" applyAlignment="0" applyProtection="0"/>
    <xf numFmtId="0" fontId="46" fillId="0" borderId="0"/>
  </cellStyleXfs>
  <cellXfs count="849">
    <xf numFmtId="0" fontId="0" fillId="0" borderId="0" xfId="0"/>
    <xf numFmtId="0" fontId="5" fillId="3" borderId="8"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8" xfId="0" applyFont="1" applyFill="1" applyBorder="1" applyAlignment="1">
      <alignment horizontal="center" vertical="top" wrapText="1"/>
    </xf>
    <xf numFmtId="164" fontId="4" fillId="3" borderId="8" xfId="0" applyNumberFormat="1" applyFont="1" applyFill="1" applyBorder="1" applyAlignment="1">
      <alignment horizontal="right" vertical="top"/>
    </xf>
    <xf numFmtId="164" fontId="8" fillId="3" borderId="8" xfId="0" applyNumberFormat="1" applyFont="1" applyFill="1" applyBorder="1" applyAlignment="1">
      <alignment horizontal="right" vertical="top"/>
    </xf>
    <xf numFmtId="0" fontId="5" fillId="4" borderId="8"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8" xfId="0" applyFont="1" applyFill="1" applyBorder="1" applyAlignment="1">
      <alignment horizontal="center" vertical="top" wrapText="1"/>
    </xf>
    <xf numFmtId="3" fontId="4" fillId="4" borderId="8" xfId="0" applyNumberFormat="1" applyFont="1" applyFill="1" applyBorder="1" applyAlignment="1">
      <alignment horizontal="right" vertical="top" wrapText="1"/>
    </xf>
    <xf numFmtId="3" fontId="8" fillId="4" borderId="8" xfId="0" applyNumberFormat="1" applyFont="1" applyFill="1" applyBorder="1" applyAlignment="1">
      <alignment horizontal="right" vertical="top" wrapText="1"/>
    </xf>
    <xf numFmtId="0" fontId="5" fillId="5" borderId="8" xfId="0" applyFont="1" applyFill="1" applyBorder="1" applyAlignment="1">
      <alignment horizontal="left" vertical="top" wrapText="1"/>
    </xf>
    <xf numFmtId="0" fontId="6" fillId="5" borderId="8" xfId="0" applyFont="1" applyFill="1" applyBorder="1" applyAlignment="1">
      <alignment horizontal="left" vertical="top" wrapText="1"/>
    </xf>
    <xf numFmtId="0" fontId="6" fillId="5" borderId="8" xfId="0" applyFont="1" applyFill="1" applyBorder="1" applyAlignment="1">
      <alignment horizontal="center" vertical="top" wrapText="1"/>
    </xf>
    <xf numFmtId="3" fontId="4" fillId="5" borderId="8" xfId="0" applyNumberFormat="1" applyFont="1" applyFill="1" applyBorder="1" applyAlignment="1">
      <alignment horizontal="right" vertical="top" wrapText="1"/>
    </xf>
    <xf numFmtId="3" fontId="8" fillId="5" borderId="8" xfId="0" applyNumberFormat="1" applyFont="1" applyFill="1" applyBorder="1" applyAlignment="1">
      <alignment horizontal="right" vertical="top" wrapText="1"/>
    </xf>
    <xf numFmtId="164" fontId="4" fillId="4" borderId="8" xfId="0" applyNumberFormat="1" applyFont="1" applyFill="1" applyBorder="1" applyAlignment="1">
      <alignment horizontal="right" vertical="top"/>
    </xf>
    <xf numFmtId="164" fontId="8" fillId="4" borderId="8" xfId="0" applyNumberFormat="1" applyFont="1" applyFill="1" applyBorder="1" applyAlignment="1">
      <alignment horizontal="right" vertical="top"/>
    </xf>
    <xf numFmtId="164" fontId="4" fillId="5" borderId="8" xfId="0" applyNumberFormat="1" applyFont="1" applyFill="1" applyBorder="1" applyAlignment="1">
      <alignment horizontal="right" vertical="top"/>
    </xf>
    <xf numFmtId="164" fontId="8" fillId="5" borderId="8" xfId="0" applyNumberFormat="1" applyFont="1" applyFill="1" applyBorder="1" applyAlignment="1">
      <alignment horizontal="right" vertical="top"/>
    </xf>
    <xf numFmtId="0" fontId="6" fillId="6" borderId="8" xfId="0" applyFont="1" applyFill="1" applyBorder="1" applyAlignment="1">
      <alignment horizontal="left" vertical="top" wrapText="1"/>
    </xf>
    <xf numFmtId="0" fontId="6" fillId="6" borderId="8" xfId="0" applyFont="1" applyFill="1" applyBorder="1" applyAlignment="1">
      <alignment horizontal="center" vertical="top" wrapText="1"/>
    </xf>
    <xf numFmtId="3" fontId="4" fillId="6" borderId="8" xfId="0" applyNumberFormat="1" applyFont="1" applyFill="1" applyBorder="1" applyAlignment="1">
      <alignment horizontal="right" vertical="top" wrapText="1"/>
    </xf>
    <xf numFmtId="3" fontId="8" fillId="6" borderId="8" xfId="0" applyNumberFormat="1" applyFont="1" applyFill="1" applyBorder="1" applyAlignment="1">
      <alignment horizontal="right" vertical="top" wrapText="1"/>
    </xf>
    <xf numFmtId="0" fontId="6" fillId="7" borderId="2" xfId="0" applyFont="1" applyFill="1" applyBorder="1" applyAlignment="1">
      <alignment horizontal="left" vertical="top" wrapText="1"/>
    </xf>
    <xf numFmtId="0" fontId="6" fillId="7" borderId="2" xfId="0" applyFont="1" applyFill="1" applyBorder="1" applyAlignment="1">
      <alignment horizontal="center" vertical="top" wrapText="1"/>
    </xf>
    <xf numFmtId="0" fontId="6" fillId="7" borderId="8" xfId="0" applyFont="1" applyFill="1" applyBorder="1" applyAlignment="1">
      <alignment horizontal="left" vertical="top" wrapText="1"/>
    </xf>
    <xf numFmtId="3" fontId="4" fillId="7" borderId="8" xfId="0" applyNumberFormat="1" applyFont="1" applyFill="1" applyBorder="1" applyAlignment="1">
      <alignment horizontal="right" vertical="top" wrapText="1"/>
    </xf>
    <xf numFmtId="3" fontId="8" fillId="7" borderId="8" xfId="0" applyNumberFormat="1" applyFont="1" applyFill="1" applyBorder="1" applyAlignment="1">
      <alignment horizontal="right" vertical="top" wrapText="1"/>
    </xf>
    <xf numFmtId="0" fontId="6" fillId="8" borderId="2" xfId="0" applyFont="1" applyFill="1" applyBorder="1" applyAlignment="1">
      <alignment horizontal="left" vertical="top" wrapText="1"/>
    </xf>
    <xf numFmtId="0" fontId="6" fillId="8" borderId="2" xfId="0" applyFont="1" applyFill="1" applyBorder="1" applyAlignment="1">
      <alignment horizontal="center" vertical="top" wrapText="1"/>
    </xf>
    <xf numFmtId="0" fontId="6" fillId="8" borderId="8" xfId="0" applyFont="1" applyFill="1" applyBorder="1" applyAlignment="1">
      <alignment horizontal="left" vertical="top" wrapText="1"/>
    </xf>
    <xf numFmtId="3" fontId="4" fillId="8" borderId="8" xfId="0" applyNumberFormat="1" applyFont="1" applyFill="1" applyBorder="1" applyAlignment="1">
      <alignment horizontal="right" vertical="top" wrapText="1"/>
    </xf>
    <xf numFmtId="3" fontId="8" fillId="8" borderId="8" xfId="0" applyNumberFormat="1" applyFont="1" applyFill="1" applyBorder="1" applyAlignment="1">
      <alignment horizontal="right" vertical="top" wrapText="1"/>
    </xf>
    <xf numFmtId="3" fontId="9" fillId="6" borderId="8" xfId="0" applyNumberFormat="1" applyFont="1" applyFill="1" applyBorder="1" applyAlignment="1">
      <alignment horizontal="right" vertical="top" wrapText="1"/>
    </xf>
    <xf numFmtId="3" fontId="10" fillId="6" borderId="8" xfId="0" applyNumberFormat="1" applyFont="1" applyFill="1" applyBorder="1" applyAlignment="1">
      <alignment horizontal="right" vertical="top" wrapText="1"/>
    </xf>
    <xf numFmtId="3" fontId="9" fillId="7" borderId="8" xfId="0" applyNumberFormat="1" applyFont="1" applyFill="1" applyBorder="1" applyAlignment="1">
      <alignment horizontal="right" vertical="top" wrapText="1"/>
    </xf>
    <xf numFmtId="3" fontId="10" fillId="7" borderId="8" xfId="0" applyNumberFormat="1" applyFont="1" applyFill="1" applyBorder="1" applyAlignment="1">
      <alignment horizontal="right" vertical="top" wrapText="1"/>
    </xf>
    <xf numFmtId="3" fontId="9" fillId="8" borderId="8" xfId="0" applyNumberFormat="1" applyFont="1" applyFill="1" applyBorder="1" applyAlignment="1">
      <alignment horizontal="right" vertical="top" wrapText="1"/>
    </xf>
    <xf numFmtId="3" fontId="10" fillId="8" borderId="8" xfId="0" applyNumberFormat="1" applyFont="1" applyFill="1" applyBorder="1" applyAlignment="1">
      <alignment horizontal="right" vertical="top" wrapText="1"/>
    </xf>
    <xf numFmtId="3" fontId="9" fillId="6" borderId="8" xfId="0" applyNumberFormat="1" applyFont="1" applyFill="1" applyBorder="1" applyAlignment="1">
      <alignment horizontal="right" vertical="top"/>
    </xf>
    <xf numFmtId="3" fontId="10" fillId="6" borderId="8" xfId="0" applyNumberFormat="1" applyFont="1" applyFill="1" applyBorder="1" applyAlignment="1">
      <alignment horizontal="right" vertical="top"/>
    </xf>
    <xf numFmtId="3" fontId="9" fillId="7" borderId="8" xfId="0" applyNumberFormat="1" applyFont="1" applyFill="1" applyBorder="1" applyAlignment="1">
      <alignment horizontal="right" vertical="top"/>
    </xf>
    <xf numFmtId="3" fontId="10" fillId="7" borderId="8" xfId="0" applyNumberFormat="1" applyFont="1" applyFill="1" applyBorder="1" applyAlignment="1">
      <alignment horizontal="right" vertical="top"/>
    </xf>
    <xf numFmtId="3" fontId="9" fillId="8" borderId="8" xfId="0" applyNumberFormat="1" applyFont="1" applyFill="1" applyBorder="1" applyAlignment="1">
      <alignment horizontal="right" vertical="top"/>
    </xf>
    <xf numFmtId="3" fontId="10" fillId="8" borderId="8" xfId="0" applyNumberFormat="1" applyFont="1" applyFill="1" applyBorder="1" applyAlignment="1">
      <alignment horizontal="right" vertical="top"/>
    </xf>
    <xf numFmtId="9" fontId="6" fillId="5" borderId="8" xfId="0" applyNumberFormat="1" applyFont="1" applyFill="1" applyBorder="1" applyAlignment="1">
      <alignment horizontal="center" vertical="top" wrapText="1"/>
    </xf>
    <xf numFmtId="43" fontId="4" fillId="5" borderId="8" xfId="0" applyNumberFormat="1" applyFont="1" applyFill="1" applyBorder="1" applyAlignment="1">
      <alignment horizontal="right" vertical="top" wrapText="1"/>
    </xf>
    <xf numFmtId="43" fontId="8" fillId="5" borderId="8" xfId="0" applyNumberFormat="1" applyFont="1" applyFill="1" applyBorder="1" applyAlignment="1">
      <alignment horizontal="right" vertical="top" wrapText="1"/>
    </xf>
    <xf numFmtId="0" fontId="5" fillId="9" borderId="8" xfId="0" applyFont="1" applyFill="1" applyBorder="1" applyAlignment="1">
      <alignment horizontal="left" vertical="top" wrapText="1"/>
    </xf>
    <xf numFmtId="0" fontId="6" fillId="9" borderId="8" xfId="0" applyFont="1" applyFill="1" applyBorder="1" applyAlignment="1">
      <alignment horizontal="left" vertical="top" wrapText="1"/>
    </xf>
    <xf numFmtId="3" fontId="4" fillId="9" borderId="8" xfId="0" applyNumberFormat="1" applyFont="1" applyFill="1" applyBorder="1" applyAlignment="1">
      <alignment horizontal="right" vertical="top" wrapText="1"/>
    </xf>
    <xf numFmtId="3" fontId="8" fillId="9" borderId="8" xfId="0" applyNumberFormat="1" applyFont="1" applyFill="1" applyBorder="1" applyAlignment="1">
      <alignment horizontal="right" vertical="top" wrapText="1"/>
    </xf>
    <xf numFmtId="164" fontId="4" fillId="5" borderId="8" xfId="0" applyNumberFormat="1" applyFont="1" applyFill="1" applyBorder="1" applyAlignment="1">
      <alignment horizontal="right" vertical="top" wrapText="1"/>
    </xf>
    <xf numFmtId="164" fontId="8" fillId="5" borderId="8" xfId="0" applyNumberFormat="1" applyFont="1" applyFill="1" applyBorder="1" applyAlignment="1">
      <alignment horizontal="right" vertical="top" wrapText="1"/>
    </xf>
    <xf numFmtId="3" fontId="8" fillId="3" borderId="8" xfId="0" applyNumberFormat="1" applyFont="1" applyFill="1" applyBorder="1" applyAlignment="1">
      <alignment horizontal="right" vertical="top" wrapText="1"/>
    </xf>
    <xf numFmtId="3" fontId="10" fillId="10" borderId="8" xfId="0" applyNumberFormat="1" applyFont="1" applyFill="1" applyBorder="1" applyAlignment="1">
      <alignment horizontal="right" vertical="top" wrapText="1"/>
    </xf>
    <xf numFmtId="3" fontId="10" fillId="11" borderId="8" xfId="0" applyNumberFormat="1" applyFont="1" applyFill="1" applyBorder="1" applyAlignment="1">
      <alignment horizontal="right" vertical="top" wrapText="1"/>
    </xf>
    <xf numFmtId="0" fontId="22" fillId="2" borderId="8" xfId="0" applyFont="1" applyFill="1" applyBorder="1" applyAlignment="1">
      <alignment horizontal="center" vertical="center" wrapText="1"/>
    </xf>
    <xf numFmtId="164" fontId="25" fillId="2" borderId="8" xfId="0" applyNumberFormat="1" applyFont="1" applyFill="1" applyBorder="1" applyAlignment="1">
      <alignment horizontal="center" vertical="center" wrapText="1"/>
    </xf>
    <xf numFmtId="164" fontId="24" fillId="2" borderId="8" xfId="0" applyNumberFormat="1" applyFont="1" applyFill="1" applyBorder="1" applyAlignment="1">
      <alignment horizontal="center" vertical="center" wrapText="1"/>
    </xf>
    <xf numFmtId="0" fontId="5" fillId="0" borderId="8" xfId="0" applyFont="1" applyBorder="1" applyAlignment="1">
      <alignment horizontal="left" vertical="top" wrapText="1"/>
    </xf>
    <xf numFmtId="0" fontId="6" fillId="0" borderId="8" xfId="0" applyFont="1" applyBorder="1" applyAlignment="1">
      <alignment horizontal="left" vertical="top" wrapText="1"/>
    </xf>
    <xf numFmtId="0" fontId="6" fillId="0" borderId="8" xfId="0" applyFont="1" applyBorder="1" applyAlignment="1">
      <alignment horizontal="center" vertical="top" wrapText="1"/>
    </xf>
    <xf numFmtId="164" fontId="4" fillId="0" borderId="8" xfId="0" applyNumberFormat="1" applyFont="1" applyBorder="1" applyAlignment="1">
      <alignment horizontal="right" vertical="top"/>
    </xf>
    <xf numFmtId="164" fontId="27" fillId="0" borderId="8" xfId="0" applyNumberFormat="1" applyFont="1" applyBorder="1" applyAlignment="1">
      <alignment vertical="top"/>
    </xf>
    <xf numFmtId="0" fontId="27" fillId="0" borderId="8" xfId="0" applyFont="1" applyBorder="1" applyAlignment="1">
      <alignment vertical="top"/>
    </xf>
    <xf numFmtId="164" fontId="8" fillId="0" borderId="8" xfId="0" applyNumberFormat="1" applyFont="1" applyBorder="1" applyAlignment="1">
      <alignment horizontal="right" vertical="top"/>
    </xf>
    <xf numFmtId="4" fontId="27" fillId="0" borderId="8" xfId="0" applyNumberFormat="1" applyFont="1" applyBorder="1" applyAlignment="1">
      <alignment vertical="top"/>
    </xf>
    <xf numFmtId="164" fontId="27" fillId="3" borderId="8" xfId="0" applyNumberFormat="1" applyFont="1" applyFill="1" applyBorder="1" applyAlignment="1">
      <alignment vertical="top"/>
    </xf>
    <xf numFmtId="0" fontId="27" fillId="3" borderId="8" xfId="0" applyFont="1" applyFill="1" applyBorder="1" applyAlignment="1">
      <alignment vertical="top"/>
    </xf>
    <xf numFmtId="164" fontId="27" fillId="4" borderId="8" xfId="0" applyNumberFormat="1" applyFont="1" applyFill="1" applyBorder="1" applyAlignment="1">
      <alignment vertical="top"/>
    </xf>
    <xf numFmtId="0" fontId="27" fillId="4" borderId="8" xfId="0" applyFont="1" applyFill="1" applyBorder="1" applyAlignment="1">
      <alignment vertical="top"/>
    </xf>
    <xf numFmtId="164" fontId="27" fillId="5" borderId="8" xfId="0" applyNumberFormat="1" applyFont="1" applyFill="1" applyBorder="1" applyAlignment="1">
      <alignment vertical="top"/>
    </xf>
    <xf numFmtId="9" fontId="27" fillId="5" borderId="8" xfId="0" applyNumberFormat="1" applyFont="1" applyFill="1" applyBorder="1" applyAlignment="1">
      <alignment vertical="top"/>
    </xf>
    <xf numFmtId="3" fontId="9" fillId="0" borderId="8" xfId="0" applyNumberFormat="1" applyFont="1" applyBorder="1" applyAlignment="1">
      <alignment horizontal="right" vertical="top" wrapText="1"/>
    </xf>
    <xf numFmtId="0" fontId="6" fillId="12" borderId="8" xfId="0" applyFont="1" applyFill="1" applyBorder="1" applyAlignment="1">
      <alignment horizontal="left" vertical="top" wrapText="1"/>
    </xf>
    <xf numFmtId="0" fontId="27" fillId="12" borderId="8" xfId="0" applyFont="1" applyFill="1" applyBorder="1" applyAlignment="1">
      <alignment vertical="top"/>
    </xf>
    <xf numFmtId="3" fontId="10" fillId="12" borderId="8" xfId="0" applyNumberFormat="1" applyFont="1" applyFill="1" applyBorder="1" applyAlignment="1">
      <alignment horizontal="right" vertical="top" wrapText="1"/>
    </xf>
    <xf numFmtId="0" fontId="29" fillId="12" borderId="8" xfId="0" applyNumberFormat="1" applyFont="1" applyFill="1" applyBorder="1" applyAlignment="1">
      <alignment horizontal="left" vertical="top" wrapText="1"/>
    </xf>
    <xf numFmtId="3" fontId="12" fillId="12" borderId="8" xfId="0" applyNumberFormat="1" applyFont="1" applyFill="1" applyBorder="1" applyAlignment="1">
      <alignment horizontal="right" vertical="top"/>
    </xf>
    <xf numFmtId="164" fontId="27" fillId="12" borderId="8" xfId="0" applyNumberFormat="1" applyFont="1" applyFill="1" applyBorder="1" applyAlignment="1">
      <alignment vertical="top" wrapText="1"/>
    </xf>
    <xf numFmtId="0" fontId="27" fillId="5" borderId="8" xfId="0" applyFont="1" applyFill="1" applyBorder="1" applyAlignment="1">
      <alignment vertical="top"/>
    </xf>
    <xf numFmtId="0" fontId="5" fillId="0" borderId="2" xfId="0" applyFont="1" applyBorder="1" applyAlignment="1">
      <alignment horizontal="left" vertical="top" wrapText="1"/>
    </xf>
    <xf numFmtId="3" fontId="10" fillId="0" borderId="8" xfId="0" applyNumberFormat="1" applyFont="1" applyBorder="1" applyAlignment="1">
      <alignment horizontal="right" vertical="top" wrapText="1"/>
    </xf>
    <xf numFmtId="0" fontId="30" fillId="0" borderId="8" xfId="0" applyFont="1" applyBorder="1" applyAlignment="1">
      <alignment vertical="top"/>
    </xf>
    <xf numFmtId="0" fontId="6" fillId="0" borderId="9" xfId="0" applyFont="1" applyBorder="1" applyAlignment="1">
      <alignment horizontal="left" vertical="top" wrapText="1"/>
    </xf>
    <xf numFmtId="0" fontId="6" fillId="0" borderId="9" xfId="0" applyFont="1" applyBorder="1" applyAlignment="1">
      <alignment horizontal="center" vertical="top" wrapText="1"/>
    </xf>
    <xf numFmtId="164" fontId="31" fillId="0" borderId="8" xfId="0" applyNumberFormat="1" applyFont="1" applyBorder="1" applyAlignment="1">
      <alignment vertical="top" wrapText="1"/>
    </xf>
    <xf numFmtId="3" fontId="9" fillId="0" borderId="8" xfId="0" applyNumberFormat="1" applyFont="1" applyBorder="1" applyAlignment="1">
      <alignment horizontal="right" vertical="top"/>
    </xf>
    <xf numFmtId="3" fontId="10" fillId="0" borderId="8" xfId="0" applyNumberFormat="1" applyFont="1" applyBorder="1" applyAlignment="1">
      <alignment horizontal="right" vertical="top"/>
    </xf>
    <xf numFmtId="164" fontId="31" fillId="0" borderId="8" xfId="0" applyNumberFormat="1" applyFont="1" applyBorder="1" applyAlignment="1">
      <alignment horizontal="left" vertical="top" wrapText="1"/>
    </xf>
    <xf numFmtId="164" fontId="30" fillId="0" borderId="8" xfId="0" applyNumberFormat="1" applyFont="1" applyBorder="1" applyAlignment="1">
      <alignment vertical="top" wrapText="1"/>
    </xf>
    <xf numFmtId="0" fontId="7" fillId="0" borderId="8" xfId="0" applyFont="1" applyBorder="1" applyAlignment="1">
      <alignment horizontal="left" vertical="top" wrapText="1"/>
    </xf>
    <xf numFmtId="0" fontId="6" fillId="0" borderId="8" xfId="0" quotePrefix="1" applyFont="1" applyBorder="1" applyAlignment="1">
      <alignment horizontal="left" vertical="top" wrapText="1"/>
    </xf>
    <xf numFmtId="164" fontId="32" fillId="0" borderId="8" xfId="0" applyNumberFormat="1" applyFont="1" applyBorder="1" applyAlignment="1">
      <alignment vertical="top" wrapText="1"/>
    </xf>
    <xf numFmtId="0" fontId="14" fillId="0" borderId="8" xfId="0" quotePrefix="1" applyFont="1" applyBorder="1" applyAlignment="1">
      <alignment horizontal="left" vertical="top" wrapText="1"/>
    </xf>
    <xf numFmtId="0" fontId="27" fillId="0" borderId="8" xfId="0" applyFont="1" applyBorder="1" applyAlignment="1">
      <alignment vertical="top" wrapText="1"/>
    </xf>
    <xf numFmtId="164" fontId="27" fillId="0" borderId="8" xfId="0" applyNumberFormat="1" applyFont="1" applyBorder="1" applyAlignment="1">
      <alignment vertical="top" wrapText="1"/>
    </xf>
    <xf numFmtId="0" fontId="30" fillId="0" borderId="8" xfId="0" applyFont="1" applyBorder="1" applyAlignment="1">
      <alignment vertical="top" wrapText="1"/>
    </xf>
    <xf numFmtId="164" fontId="31" fillId="13" borderId="8" xfId="0" quotePrefix="1" applyNumberFormat="1" applyFont="1" applyFill="1" applyBorder="1" applyAlignment="1">
      <alignment vertical="top" wrapText="1"/>
    </xf>
    <xf numFmtId="0" fontId="30" fillId="13" borderId="8" xfId="0" applyFont="1" applyFill="1" applyBorder="1" applyAlignment="1">
      <alignment vertical="top" wrapText="1"/>
    </xf>
    <xf numFmtId="43" fontId="9" fillId="0" borderId="8" xfId="0" applyNumberFormat="1" applyFont="1" applyBorder="1" applyAlignment="1">
      <alignment horizontal="right" vertical="top" wrapText="1"/>
    </xf>
    <xf numFmtId="0" fontId="30" fillId="0" borderId="8" xfId="0" quotePrefix="1" applyNumberFormat="1" applyFont="1" applyBorder="1" applyAlignment="1">
      <alignment vertical="top" wrapText="1"/>
    </xf>
    <xf numFmtId="43" fontId="10" fillId="0" borderId="8" xfId="0" applyNumberFormat="1" applyFont="1" applyBorder="1" applyAlignment="1">
      <alignment horizontal="right" vertical="top" wrapText="1"/>
    </xf>
    <xf numFmtId="0" fontId="30" fillId="12" borderId="8" xfId="0" applyFont="1" applyFill="1" applyBorder="1" applyAlignment="1">
      <alignment vertical="top"/>
    </xf>
    <xf numFmtId="164" fontId="9" fillId="0" borderId="8" xfId="0" applyNumberFormat="1" applyFont="1" applyBorder="1" applyAlignment="1">
      <alignment horizontal="right" vertical="top" wrapText="1"/>
    </xf>
    <xf numFmtId="164" fontId="30" fillId="12" borderId="8" xfId="0" applyNumberFormat="1" applyFont="1" applyFill="1" applyBorder="1" applyAlignment="1">
      <alignment vertical="top" wrapText="1"/>
    </xf>
    <xf numFmtId="164" fontId="10" fillId="12" borderId="8" xfId="0" applyNumberFormat="1" applyFont="1" applyFill="1" applyBorder="1" applyAlignment="1">
      <alignment horizontal="right" vertical="top" wrapText="1"/>
    </xf>
    <xf numFmtId="0" fontId="30" fillId="12" borderId="8" xfId="0" applyNumberFormat="1" applyFont="1" applyFill="1" applyBorder="1" applyAlignment="1">
      <alignment vertical="top" wrapText="1"/>
    </xf>
    <xf numFmtId="0" fontId="30" fillId="12" borderId="8" xfId="0" applyFont="1" applyFill="1" applyBorder="1" applyAlignment="1">
      <alignment vertical="top" wrapText="1"/>
    </xf>
    <xf numFmtId="0" fontId="19" fillId="12" borderId="8" xfId="0" applyFont="1" applyFill="1" applyBorder="1" applyAlignment="1">
      <alignment horizontal="left" vertical="top" wrapText="1"/>
    </xf>
    <xf numFmtId="164" fontId="30" fillId="12" borderId="8" xfId="0" applyNumberFormat="1" applyFont="1" applyFill="1" applyBorder="1" applyAlignment="1">
      <alignment vertical="top"/>
    </xf>
    <xf numFmtId="164" fontId="30" fillId="12" borderId="8" xfId="0" quotePrefix="1" applyNumberFormat="1" applyFont="1" applyFill="1" applyBorder="1" applyAlignment="1">
      <alignment vertical="top" wrapText="1"/>
    </xf>
    <xf numFmtId="0" fontId="34" fillId="0" borderId="8" xfId="0" applyFont="1" applyBorder="1" applyAlignment="1">
      <alignment horizontal="left" vertical="top" wrapText="1"/>
    </xf>
    <xf numFmtId="0" fontId="34" fillId="0" borderId="8" xfId="0" applyFont="1" applyBorder="1" applyAlignment="1">
      <alignment horizontal="center" vertical="top" wrapText="1"/>
    </xf>
    <xf numFmtId="0" fontId="27" fillId="12" borderId="8" xfId="0" applyFont="1" applyFill="1" applyBorder="1" applyAlignment="1">
      <alignment vertical="top" wrapText="1"/>
    </xf>
    <xf numFmtId="3" fontId="10" fillId="14" borderId="8" xfId="0" applyNumberFormat="1" applyFont="1" applyFill="1" applyBorder="1" applyAlignment="1">
      <alignment horizontal="right" vertical="top" wrapText="1"/>
    </xf>
    <xf numFmtId="3" fontId="10" fillId="15" borderId="8" xfId="0" applyNumberFormat="1" applyFont="1" applyFill="1" applyBorder="1" applyAlignment="1">
      <alignment horizontal="right" vertical="top" wrapText="1"/>
    </xf>
    <xf numFmtId="0" fontId="27" fillId="16" borderId="8" xfId="0" applyFont="1" applyFill="1" applyBorder="1" applyAlignment="1">
      <alignment horizontal="center" vertical="top"/>
    </xf>
    <xf numFmtId="0" fontId="27" fillId="17" borderId="8" xfId="0" applyFont="1" applyFill="1" applyBorder="1" applyAlignment="1">
      <alignment horizontal="center" vertical="top"/>
    </xf>
    <xf numFmtId="0" fontId="28" fillId="18" borderId="8" xfId="0" applyNumberFormat="1" applyFont="1" applyFill="1" applyBorder="1" applyAlignment="1" applyProtection="1">
      <alignment horizontal="center" vertical="top"/>
    </xf>
    <xf numFmtId="0" fontId="28" fillId="19" borderId="8" xfId="0" applyNumberFormat="1" applyFont="1" applyFill="1" applyBorder="1" applyAlignment="1">
      <alignment horizontal="center" vertical="top"/>
    </xf>
    <xf numFmtId="0" fontId="27" fillId="18" borderId="8" xfId="0" applyFont="1" applyFill="1" applyBorder="1" applyAlignment="1">
      <alignment horizontal="center" vertical="top"/>
    </xf>
    <xf numFmtId="0" fontId="27" fillId="20" borderId="8" xfId="0" applyFont="1" applyFill="1" applyBorder="1" applyAlignment="1">
      <alignment horizontal="center" vertical="top"/>
    </xf>
    <xf numFmtId="0" fontId="27" fillId="23" borderId="8" xfId="0" applyFont="1" applyFill="1" applyBorder="1" applyAlignment="1">
      <alignment horizontal="center" vertical="top"/>
    </xf>
    <xf numFmtId="0" fontId="27" fillId="24" borderId="8" xfId="0" applyFont="1" applyFill="1" applyBorder="1" applyAlignment="1">
      <alignment horizontal="center" vertical="top"/>
    </xf>
    <xf numFmtId="0" fontId="27" fillId="27" borderId="8" xfId="0" applyFont="1" applyFill="1" applyBorder="1" applyAlignment="1">
      <alignment horizontal="center" vertical="top"/>
    </xf>
    <xf numFmtId="3" fontId="0" fillId="0" borderId="0" xfId="0" applyNumberFormat="1"/>
    <xf numFmtId="0" fontId="3" fillId="0" borderId="4" xfId="0" applyFont="1" applyBorder="1" applyAlignment="1"/>
    <xf numFmtId="0" fontId="8" fillId="0" borderId="8" xfId="0" applyFont="1" applyBorder="1" applyAlignment="1">
      <alignment horizontal="left" vertical="top" wrapText="1"/>
    </xf>
    <xf numFmtId="0" fontId="10" fillId="0" borderId="8" xfId="0" applyFont="1" applyBorder="1" applyAlignment="1">
      <alignment horizontal="left" vertical="top" wrapText="1"/>
    </xf>
    <xf numFmtId="0" fontId="10" fillId="0" borderId="8" xfId="0" applyFont="1" applyBorder="1" applyAlignment="1">
      <alignment horizontal="center" vertical="top" wrapText="1"/>
    </xf>
    <xf numFmtId="164" fontId="28" fillId="0" borderId="8" xfId="0" applyNumberFormat="1" applyFont="1" applyBorder="1" applyAlignment="1">
      <alignment vertical="top"/>
    </xf>
    <xf numFmtId="0" fontId="28" fillId="0" borderId="8" xfId="0" applyFont="1" applyBorder="1" applyAlignment="1">
      <alignment vertical="top"/>
    </xf>
    <xf numFmtId="4" fontId="28" fillId="0" borderId="8" xfId="0" applyNumberFormat="1" applyFont="1" applyBorder="1" applyAlignment="1">
      <alignment vertical="top"/>
    </xf>
    <xf numFmtId="0" fontId="8" fillId="3" borderId="8"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8" xfId="0" applyFont="1" applyFill="1" applyBorder="1" applyAlignment="1">
      <alignment horizontal="center" vertical="top" wrapText="1"/>
    </xf>
    <xf numFmtId="164" fontId="28" fillId="3" borderId="8" xfId="0" applyNumberFormat="1" applyFont="1" applyFill="1" applyBorder="1" applyAlignment="1">
      <alignment vertical="top"/>
    </xf>
    <xf numFmtId="0" fontId="28" fillId="3" borderId="8" xfId="0" applyFont="1" applyFill="1" applyBorder="1" applyAlignment="1">
      <alignment vertical="top"/>
    </xf>
    <xf numFmtId="0" fontId="8" fillId="4" borderId="8"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8" xfId="0" applyFont="1" applyFill="1" applyBorder="1" applyAlignment="1">
      <alignment horizontal="center" vertical="top" wrapText="1"/>
    </xf>
    <xf numFmtId="164" fontId="28" fillId="4" borderId="8" xfId="0" applyNumberFormat="1" applyFont="1" applyFill="1" applyBorder="1" applyAlignment="1">
      <alignment vertical="top"/>
    </xf>
    <xf numFmtId="0" fontId="28" fillId="4" borderId="8" xfId="0" applyFont="1" applyFill="1" applyBorder="1" applyAlignment="1">
      <alignment vertical="top"/>
    </xf>
    <xf numFmtId="0" fontId="28" fillId="16" borderId="8" xfId="0" applyFont="1" applyFill="1" applyBorder="1" applyAlignment="1">
      <alignment horizontal="center" vertical="top"/>
    </xf>
    <xf numFmtId="0" fontId="8" fillId="5" borderId="8" xfId="0" applyFont="1" applyFill="1" applyBorder="1" applyAlignment="1">
      <alignment horizontal="left" vertical="top" wrapText="1"/>
    </xf>
    <xf numFmtId="0" fontId="10" fillId="5" borderId="8" xfId="0" applyFont="1" applyFill="1" applyBorder="1" applyAlignment="1">
      <alignment horizontal="left" vertical="top" wrapText="1"/>
    </xf>
    <xf numFmtId="0" fontId="10" fillId="5" borderId="8" xfId="0" applyFont="1" applyFill="1" applyBorder="1" applyAlignment="1">
      <alignment horizontal="center" vertical="top" wrapText="1"/>
    </xf>
    <xf numFmtId="164" fontId="28" fillId="5" borderId="8" xfId="0" applyNumberFormat="1" applyFont="1" applyFill="1" applyBorder="1" applyAlignment="1">
      <alignment vertical="top"/>
    </xf>
    <xf numFmtId="9" fontId="28" fillId="5" borderId="8" xfId="0" applyNumberFormat="1" applyFont="1" applyFill="1" applyBorder="1" applyAlignment="1">
      <alignment vertical="top"/>
    </xf>
    <xf numFmtId="0" fontId="28" fillId="17" borderId="8" xfId="0" applyFont="1" applyFill="1" applyBorder="1" applyAlignment="1">
      <alignment horizontal="center" vertical="top"/>
    </xf>
    <xf numFmtId="0" fontId="10" fillId="12" borderId="8" xfId="0" applyFont="1" applyFill="1" applyBorder="1" applyAlignment="1">
      <alignment horizontal="left" vertical="top" wrapText="1"/>
    </xf>
    <xf numFmtId="0" fontId="28" fillId="12" borderId="8" xfId="0" applyFont="1" applyFill="1" applyBorder="1" applyAlignment="1">
      <alignment vertical="top"/>
    </xf>
    <xf numFmtId="0" fontId="28" fillId="18" borderId="8" xfId="0" applyFont="1" applyFill="1" applyBorder="1" applyAlignment="1">
      <alignment horizontal="center" vertical="top"/>
    </xf>
    <xf numFmtId="0" fontId="28" fillId="12" borderId="8" xfId="0" applyNumberFormat="1" applyFont="1" applyFill="1" applyBorder="1" applyAlignment="1">
      <alignment horizontal="left" vertical="top" wrapText="1"/>
    </xf>
    <xf numFmtId="0" fontId="28" fillId="20" borderId="8" xfId="0" applyFont="1" applyFill="1" applyBorder="1" applyAlignment="1">
      <alignment horizontal="center" vertical="top"/>
    </xf>
    <xf numFmtId="164" fontId="28" fillId="12" borderId="8" xfId="0" applyNumberFormat="1" applyFont="1" applyFill="1" applyBorder="1" applyAlignment="1">
      <alignment vertical="top" wrapText="1"/>
    </xf>
    <xf numFmtId="0" fontId="28" fillId="23" borderId="8" xfId="0" applyFont="1" applyFill="1" applyBorder="1" applyAlignment="1">
      <alignment horizontal="center" vertical="top"/>
    </xf>
    <xf numFmtId="0" fontId="28" fillId="5" borderId="8" xfId="0" applyFont="1" applyFill="1" applyBorder="1" applyAlignment="1">
      <alignment vertical="top"/>
    </xf>
    <xf numFmtId="0" fontId="10" fillId="6" borderId="8" xfId="0" applyFont="1" applyFill="1" applyBorder="1" applyAlignment="1">
      <alignment horizontal="left" vertical="top" wrapText="1"/>
    </xf>
    <xf numFmtId="0" fontId="10" fillId="6" borderId="8" xfId="0" applyFont="1" applyFill="1" applyBorder="1" applyAlignment="1">
      <alignment horizontal="center" vertical="top" wrapText="1"/>
    </xf>
    <xf numFmtId="0" fontId="8" fillId="0" borderId="2" xfId="0" applyFont="1" applyBorder="1" applyAlignment="1">
      <alignment horizontal="left" vertical="top" wrapText="1"/>
    </xf>
    <xf numFmtId="0" fontId="10" fillId="7" borderId="2" xfId="0" applyFont="1" applyFill="1" applyBorder="1" applyAlignment="1">
      <alignment horizontal="left" vertical="top" wrapText="1"/>
    </xf>
    <xf numFmtId="0" fontId="10" fillId="7" borderId="2" xfId="0" applyFont="1" applyFill="1" applyBorder="1" applyAlignment="1">
      <alignment horizontal="center" vertical="top" wrapText="1"/>
    </xf>
    <xf numFmtId="0" fontId="10" fillId="7" borderId="8" xfId="0" applyFont="1" applyFill="1" applyBorder="1" applyAlignment="1">
      <alignment horizontal="left" vertical="top" wrapText="1"/>
    </xf>
    <xf numFmtId="0" fontId="10" fillId="8" borderId="2" xfId="0" applyFont="1" applyFill="1" applyBorder="1" applyAlignment="1">
      <alignment horizontal="left" vertical="top" wrapText="1"/>
    </xf>
    <xf numFmtId="0" fontId="10" fillId="8" borderId="2" xfId="0" applyFont="1" applyFill="1" applyBorder="1" applyAlignment="1">
      <alignment horizontal="center" vertical="top" wrapText="1"/>
    </xf>
    <xf numFmtId="0" fontId="10" fillId="8" borderId="8"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9" xfId="0" applyFont="1" applyBorder="1" applyAlignment="1">
      <alignment horizontal="center" vertical="top" wrapText="1"/>
    </xf>
    <xf numFmtId="164" fontId="28" fillId="0" borderId="8" xfId="0" applyNumberFormat="1" applyFont="1" applyBorder="1" applyAlignment="1">
      <alignment vertical="top" wrapText="1"/>
    </xf>
    <xf numFmtId="164" fontId="28" fillId="0" borderId="8" xfId="0" applyNumberFormat="1" applyFont="1" applyBorder="1" applyAlignment="1">
      <alignment horizontal="left" vertical="top" wrapText="1"/>
    </xf>
    <xf numFmtId="0" fontId="28" fillId="27" borderId="8" xfId="0" applyFont="1" applyFill="1" applyBorder="1" applyAlignment="1">
      <alignment horizontal="center" vertical="top"/>
    </xf>
    <xf numFmtId="0" fontId="39" fillId="0" borderId="8" xfId="0" applyFont="1" applyBorder="1" applyAlignment="1">
      <alignment horizontal="left" vertical="top" wrapText="1"/>
    </xf>
    <xf numFmtId="0" fontId="10" fillId="0" borderId="8" xfId="0" quotePrefix="1" applyFont="1" applyBorder="1" applyAlignment="1">
      <alignment horizontal="left" vertical="top" wrapText="1"/>
    </xf>
    <xf numFmtId="0" fontId="28" fillId="24" borderId="8" xfId="0" applyFont="1" applyFill="1" applyBorder="1" applyAlignment="1">
      <alignment horizontal="center" vertical="top"/>
    </xf>
    <xf numFmtId="0" fontId="36" fillId="0" borderId="8" xfId="0" quotePrefix="1" applyFont="1" applyBorder="1" applyAlignment="1">
      <alignment horizontal="left" vertical="top" wrapText="1"/>
    </xf>
    <xf numFmtId="0" fontId="28" fillId="0" borderId="8" xfId="0" applyFont="1" applyBorder="1" applyAlignment="1">
      <alignment vertical="top" wrapText="1"/>
    </xf>
    <xf numFmtId="9" fontId="10" fillId="5" borderId="8" xfId="0" applyNumberFormat="1" applyFont="1" applyFill="1" applyBorder="1" applyAlignment="1">
      <alignment horizontal="center" vertical="top" wrapText="1"/>
    </xf>
    <xf numFmtId="164" fontId="28" fillId="13" borderId="8" xfId="0" quotePrefix="1" applyNumberFormat="1" applyFont="1" applyFill="1" applyBorder="1" applyAlignment="1">
      <alignment vertical="top" wrapText="1"/>
    </xf>
    <xf numFmtId="0" fontId="28" fillId="13" borderId="8" xfId="0" applyFont="1" applyFill="1" applyBorder="1" applyAlignment="1">
      <alignment vertical="top" wrapText="1"/>
    </xf>
    <xf numFmtId="0" fontId="28" fillId="0" borderId="8" xfId="0" quotePrefix="1" applyNumberFormat="1" applyFont="1" applyBorder="1" applyAlignment="1">
      <alignment vertical="top" wrapText="1"/>
    </xf>
    <xf numFmtId="0" fontId="8" fillId="9" borderId="8" xfId="0" applyFont="1" applyFill="1" applyBorder="1" applyAlignment="1">
      <alignment horizontal="left" vertical="top" wrapText="1"/>
    </xf>
    <xf numFmtId="0" fontId="10" fillId="9" borderId="8" xfId="0" applyFont="1" applyFill="1" applyBorder="1" applyAlignment="1">
      <alignment horizontal="left" vertical="top" wrapText="1"/>
    </xf>
    <xf numFmtId="164" fontId="10" fillId="0" borderId="8" xfId="0" applyNumberFormat="1" applyFont="1" applyBorder="1" applyAlignment="1">
      <alignment horizontal="right" vertical="top" wrapText="1"/>
    </xf>
    <xf numFmtId="0" fontId="28" fillId="12" borderId="8" xfId="0" applyNumberFormat="1" applyFont="1" applyFill="1" applyBorder="1" applyAlignment="1">
      <alignment vertical="top" wrapText="1"/>
    </xf>
    <xf numFmtId="0" fontId="28" fillId="12" borderId="8" xfId="0" applyFont="1" applyFill="1" applyBorder="1" applyAlignment="1">
      <alignment vertical="top" wrapText="1"/>
    </xf>
    <xf numFmtId="164" fontId="28" fillId="12" borderId="8" xfId="0" applyNumberFormat="1" applyFont="1" applyFill="1" applyBorder="1" applyAlignment="1">
      <alignment vertical="top"/>
    </xf>
    <xf numFmtId="164" fontId="28" fillId="12" borderId="8" xfId="0" quotePrefix="1" applyNumberFormat="1" applyFont="1" applyFill="1" applyBorder="1" applyAlignment="1">
      <alignment vertical="top" wrapText="1"/>
    </xf>
    <xf numFmtId="0" fontId="45" fillId="0" borderId="8" xfId="0" applyFont="1" applyBorder="1" applyAlignment="1">
      <alignment horizontal="left" vertical="top" wrapText="1"/>
    </xf>
    <xf numFmtId="0" fontId="45" fillId="0" borderId="8" xfId="0" applyFont="1" applyBorder="1" applyAlignment="1">
      <alignment horizontal="center" vertical="top" wrapText="1"/>
    </xf>
    <xf numFmtId="0" fontId="28" fillId="19" borderId="8" xfId="0" applyFont="1" applyFill="1" applyBorder="1" applyAlignment="1">
      <alignment horizontal="center" vertical="top"/>
    </xf>
    <xf numFmtId="0" fontId="28" fillId="22" borderId="8" xfId="0" applyFont="1" applyFill="1" applyBorder="1" applyAlignment="1">
      <alignment horizontal="center" vertical="top"/>
    </xf>
    <xf numFmtId="0" fontId="28" fillId="28" borderId="8" xfId="0" applyFont="1" applyFill="1" applyBorder="1" applyAlignment="1">
      <alignment horizontal="center" vertical="top"/>
    </xf>
    <xf numFmtId="0" fontId="28" fillId="13" borderId="8" xfId="0" quotePrefix="1" applyNumberFormat="1" applyFont="1" applyFill="1" applyBorder="1" applyAlignment="1">
      <alignment vertical="top" wrapText="1"/>
    </xf>
    <xf numFmtId="164" fontId="28" fillId="13" borderId="8" xfId="0" applyNumberFormat="1" applyFont="1" applyFill="1" applyBorder="1" applyAlignment="1">
      <alignment vertical="top"/>
    </xf>
    <xf numFmtId="0" fontId="28" fillId="13" borderId="8" xfId="0" applyFont="1" applyFill="1" applyBorder="1" applyAlignment="1">
      <alignment vertical="top"/>
    </xf>
    <xf numFmtId="164" fontId="28" fillId="13" borderId="8" xfId="0" applyNumberFormat="1" applyFont="1" applyFill="1" applyBorder="1" applyAlignment="1">
      <alignment vertical="top" wrapText="1"/>
    </xf>
    <xf numFmtId="0" fontId="10" fillId="10" borderId="8" xfId="0" applyFont="1" applyFill="1" applyBorder="1" applyAlignment="1">
      <alignment horizontal="left" vertical="top" wrapText="1"/>
    </xf>
    <xf numFmtId="0" fontId="10" fillId="10" borderId="8" xfId="0" applyFont="1" applyFill="1" applyBorder="1" applyAlignment="1">
      <alignment horizontal="center" vertical="top" wrapText="1"/>
    </xf>
    <xf numFmtId="164" fontId="28" fillId="10" borderId="8" xfId="0" applyNumberFormat="1" applyFont="1" applyFill="1" applyBorder="1" applyAlignment="1">
      <alignment vertical="top" wrapText="1"/>
    </xf>
    <xf numFmtId="0" fontId="28" fillId="10" borderId="8" xfId="0" applyFont="1" applyFill="1" applyBorder="1" applyAlignment="1">
      <alignment vertical="top"/>
    </xf>
    <xf numFmtId="0" fontId="28" fillId="25" borderId="8" xfId="0" applyFont="1" applyFill="1" applyBorder="1" applyAlignment="1">
      <alignment horizontal="center" vertical="top"/>
    </xf>
    <xf numFmtId="0" fontId="28" fillId="0" borderId="8" xfId="0" applyNumberFormat="1" applyFont="1" applyBorder="1" applyAlignment="1">
      <alignment vertical="top" wrapText="1"/>
    </xf>
    <xf numFmtId="164" fontId="28" fillId="0" borderId="8" xfId="0" quotePrefix="1" applyNumberFormat="1" applyFont="1" applyBorder="1" applyAlignment="1">
      <alignment vertical="top" wrapText="1"/>
    </xf>
    <xf numFmtId="164" fontId="28" fillId="10" borderId="8" xfId="0" quotePrefix="1" applyNumberFormat="1" applyFont="1" applyFill="1" applyBorder="1" applyAlignment="1">
      <alignment vertical="top" wrapText="1"/>
    </xf>
    <xf numFmtId="0" fontId="28" fillId="10" borderId="8" xfId="0" applyFont="1" applyFill="1" applyBorder="1" applyAlignment="1">
      <alignment vertical="top" wrapText="1"/>
    </xf>
    <xf numFmtId="0" fontId="8" fillId="11" borderId="8" xfId="0" applyFont="1" applyFill="1" applyBorder="1" applyAlignment="1">
      <alignment horizontal="left" vertical="top" wrapText="1"/>
    </xf>
    <xf numFmtId="0" fontId="10" fillId="11" borderId="8" xfId="0" applyFont="1" applyFill="1" applyBorder="1" applyAlignment="1">
      <alignment horizontal="left" vertical="top" wrapText="1"/>
    </xf>
    <xf numFmtId="0" fontId="10" fillId="11" borderId="8" xfId="0" applyFont="1" applyFill="1" applyBorder="1" applyAlignment="1">
      <alignment horizontal="center" vertical="top" wrapText="1"/>
    </xf>
    <xf numFmtId="164" fontId="28" fillId="11" borderId="8" xfId="0" applyNumberFormat="1" applyFont="1" applyFill="1" applyBorder="1" applyAlignment="1">
      <alignment vertical="top"/>
    </xf>
    <xf numFmtId="0" fontId="28" fillId="11" borderId="8" xfId="0" applyFont="1" applyFill="1" applyBorder="1" applyAlignment="1">
      <alignment vertical="top"/>
    </xf>
    <xf numFmtId="0" fontId="28" fillId="29" borderId="8" xfId="0" applyFont="1" applyFill="1" applyBorder="1" applyAlignment="1">
      <alignment horizontal="center" vertical="top"/>
    </xf>
    <xf numFmtId="0" fontId="21" fillId="11" borderId="8" xfId="0" applyFont="1" applyFill="1" applyBorder="1" applyAlignment="1">
      <alignment horizontal="left" vertical="top" wrapText="1"/>
    </xf>
    <xf numFmtId="0" fontId="10" fillId="14" borderId="8" xfId="0" applyFont="1" applyFill="1" applyBorder="1" applyAlignment="1">
      <alignment horizontal="left" vertical="top" wrapText="1"/>
    </xf>
    <xf numFmtId="0" fontId="10" fillId="14" borderId="8" xfId="0" applyFont="1" applyFill="1" applyBorder="1" applyAlignment="1">
      <alignment horizontal="center" vertical="top" wrapText="1"/>
    </xf>
    <xf numFmtId="0" fontId="28" fillId="14" borderId="8" xfId="0" quotePrefix="1" applyNumberFormat="1" applyFont="1" applyFill="1" applyBorder="1" applyAlignment="1">
      <alignment vertical="top" wrapText="1"/>
    </xf>
    <xf numFmtId="0" fontId="28" fillId="14" borderId="8" xfId="0" applyFont="1" applyFill="1" applyBorder="1" applyAlignment="1">
      <alignment vertical="top" wrapText="1"/>
    </xf>
    <xf numFmtId="0" fontId="28" fillId="26" borderId="8" xfId="0" applyFont="1" applyFill="1" applyBorder="1" applyAlignment="1">
      <alignment horizontal="center" vertical="top"/>
    </xf>
    <xf numFmtId="0" fontId="28" fillId="21" borderId="8" xfId="0" applyFont="1" applyFill="1" applyBorder="1" applyAlignment="1">
      <alignment horizontal="center" vertical="top"/>
    </xf>
    <xf numFmtId="41" fontId="47" fillId="0" borderId="14" xfId="2" applyFont="1" applyFill="1" applyBorder="1" applyAlignment="1">
      <alignment horizontal="left" vertical="center" wrapText="1"/>
    </xf>
    <xf numFmtId="41" fontId="48" fillId="0" borderId="14" xfId="2" applyFont="1" applyFill="1" applyBorder="1" applyAlignment="1">
      <alignment horizontal="left" vertical="center"/>
    </xf>
    <xf numFmtId="3" fontId="10" fillId="30" borderId="8" xfId="0" applyNumberFormat="1" applyFont="1" applyFill="1" applyBorder="1" applyAlignment="1">
      <alignment horizontal="right" vertical="top" wrapText="1"/>
    </xf>
    <xf numFmtId="3" fontId="36" fillId="30" borderId="8" xfId="0" applyNumberFormat="1" applyFont="1" applyFill="1" applyBorder="1" applyAlignment="1">
      <alignment horizontal="right" vertical="top"/>
    </xf>
    <xf numFmtId="41" fontId="48" fillId="0" borderId="14" xfId="2" applyFont="1" applyFill="1" applyBorder="1" applyAlignment="1">
      <alignment horizontal="center" vertical="center" wrapText="1"/>
    </xf>
    <xf numFmtId="41" fontId="48" fillId="0" borderId="14" xfId="2" applyFont="1" applyFill="1" applyBorder="1" applyAlignment="1">
      <alignment vertical="top"/>
    </xf>
    <xf numFmtId="41" fontId="48" fillId="0" borderId="14" xfId="2" applyFont="1" applyFill="1" applyBorder="1"/>
    <xf numFmtId="41" fontId="48" fillId="0" borderId="6" xfId="2" applyFont="1" applyFill="1" applyBorder="1" applyAlignment="1">
      <alignment horizontal="center" vertical="center" wrapText="1"/>
    </xf>
    <xf numFmtId="41" fontId="48" fillId="0" borderId="6" xfId="2" applyFont="1" applyFill="1" applyBorder="1"/>
    <xf numFmtId="41" fontId="48" fillId="0" borderId="6" xfId="2" applyFont="1" applyFill="1" applyBorder="1" applyAlignment="1">
      <alignment vertical="top"/>
    </xf>
    <xf numFmtId="41" fontId="48" fillId="0" borderId="14" xfId="2" applyFont="1" applyBorder="1"/>
    <xf numFmtId="3" fontId="10" fillId="0" borderId="8" xfId="0" applyNumberFormat="1" applyFont="1" applyFill="1" applyBorder="1" applyAlignment="1">
      <alignment horizontal="right" vertical="top" wrapText="1"/>
    </xf>
    <xf numFmtId="41" fontId="48" fillId="0" borderId="14" xfId="2" applyFont="1" applyFill="1" applyBorder="1" applyAlignment="1">
      <alignment horizontal="center" vertical="top" wrapText="1"/>
    </xf>
    <xf numFmtId="41" fontId="47" fillId="0" borderId="14" xfId="2" applyFont="1" applyFill="1" applyBorder="1" applyAlignment="1">
      <alignment horizontal="center" vertical="center" wrapText="1"/>
    </xf>
    <xf numFmtId="41" fontId="48" fillId="0" borderId="14" xfId="2" applyFont="1" applyFill="1" applyBorder="1" applyAlignment="1">
      <alignment horizontal="left" vertical="top"/>
    </xf>
    <xf numFmtId="0" fontId="22" fillId="0" borderId="8" xfId="0" applyFont="1" applyFill="1" applyBorder="1" applyAlignment="1">
      <alignment horizontal="center" vertical="center" wrapText="1"/>
    </xf>
    <xf numFmtId="164" fontId="25"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xf>
    <xf numFmtId="0" fontId="24" fillId="0" borderId="8" xfId="0" applyFont="1" applyFill="1" applyBorder="1" applyAlignment="1">
      <alignment horizontal="center" vertical="center" wrapText="1"/>
    </xf>
    <xf numFmtId="164" fontId="24" fillId="0" borderId="8" xfId="0" applyNumberFormat="1" applyFont="1" applyFill="1" applyBorder="1" applyAlignment="1">
      <alignment horizontal="center" vertical="center" wrapText="1"/>
    </xf>
    <xf numFmtId="0" fontId="8" fillId="0" borderId="8"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8" xfId="0" applyFont="1" applyFill="1" applyBorder="1" applyAlignment="1">
      <alignment horizontal="center" vertical="top" wrapText="1"/>
    </xf>
    <xf numFmtId="164" fontId="8" fillId="0" borderId="8" xfId="0" applyNumberFormat="1" applyFont="1" applyFill="1" applyBorder="1" applyAlignment="1">
      <alignment horizontal="right" vertical="top"/>
    </xf>
    <xf numFmtId="164" fontId="28" fillId="0" borderId="8" xfId="0" applyNumberFormat="1" applyFont="1" applyFill="1" applyBorder="1" applyAlignment="1">
      <alignment vertical="top"/>
    </xf>
    <xf numFmtId="0" fontId="28" fillId="0" borderId="8" xfId="0" applyFont="1" applyFill="1" applyBorder="1" applyAlignment="1">
      <alignment vertical="top"/>
    </xf>
    <xf numFmtId="0" fontId="28" fillId="0" borderId="8" xfId="0" applyNumberFormat="1" applyFont="1" applyFill="1" applyBorder="1" applyAlignment="1" applyProtection="1">
      <alignment horizontal="center" vertical="top"/>
    </xf>
    <xf numFmtId="4" fontId="28" fillId="0" borderId="8" xfId="0" applyNumberFormat="1" applyFont="1" applyFill="1" applyBorder="1" applyAlignment="1">
      <alignment vertical="top"/>
    </xf>
    <xf numFmtId="0" fontId="28" fillId="0" borderId="8" xfId="0" applyNumberFormat="1" applyFont="1" applyFill="1" applyBorder="1" applyAlignment="1">
      <alignment horizontal="center" vertical="top"/>
    </xf>
    <xf numFmtId="3" fontId="8" fillId="0" borderId="8" xfId="0" applyNumberFormat="1" applyFont="1" applyFill="1" applyBorder="1" applyAlignment="1">
      <alignment horizontal="right" vertical="top" wrapText="1"/>
    </xf>
    <xf numFmtId="0" fontId="28" fillId="0" borderId="8" xfId="0" applyFont="1" applyFill="1" applyBorder="1" applyAlignment="1">
      <alignment horizontal="center" vertical="top"/>
    </xf>
    <xf numFmtId="9" fontId="28" fillId="0" borderId="8" xfId="0" applyNumberFormat="1" applyFont="1" applyFill="1" applyBorder="1" applyAlignment="1">
      <alignment vertical="top"/>
    </xf>
    <xf numFmtId="0" fontId="28" fillId="0" borderId="8" xfId="0" applyNumberFormat="1" applyFont="1" applyFill="1" applyBorder="1" applyAlignment="1">
      <alignment horizontal="left" vertical="top" wrapText="1"/>
    </xf>
    <xf numFmtId="164" fontId="28" fillId="0" borderId="8" xfId="0" applyNumberFormat="1" applyFont="1" applyFill="1" applyBorder="1" applyAlignment="1">
      <alignment vertical="top" wrapText="1"/>
    </xf>
    <xf numFmtId="0" fontId="8"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0" fontId="10" fillId="0" borderId="9" xfId="0" applyFont="1" applyFill="1" applyBorder="1" applyAlignment="1">
      <alignment horizontal="left" vertical="top" wrapText="1"/>
    </xf>
    <xf numFmtId="0" fontId="10" fillId="0" borderId="9" xfId="0" applyFont="1" applyFill="1" applyBorder="1" applyAlignment="1">
      <alignment horizontal="center" vertical="top" wrapText="1"/>
    </xf>
    <xf numFmtId="3" fontId="10" fillId="0" borderId="8" xfId="0" applyNumberFormat="1" applyFont="1" applyFill="1" applyBorder="1" applyAlignment="1">
      <alignment horizontal="right" vertical="top"/>
    </xf>
    <xf numFmtId="164" fontId="28" fillId="0" borderId="8" xfId="0" applyNumberFormat="1" applyFont="1" applyFill="1" applyBorder="1" applyAlignment="1">
      <alignment horizontal="left" vertical="top" wrapText="1"/>
    </xf>
    <xf numFmtId="0" fontId="10" fillId="0" borderId="8" xfId="0" quotePrefix="1" applyFont="1" applyFill="1" applyBorder="1" applyAlignment="1">
      <alignment horizontal="left" vertical="top" wrapText="1"/>
    </xf>
    <xf numFmtId="0" fontId="39" fillId="0" borderId="8" xfId="0" applyFont="1" applyFill="1" applyBorder="1" applyAlignment="1">
      <alignment horizontal="left" vertical="top" wrapText="1"/>
    </xf>
    <xf numFmtId="0" fontId="36" fillId="0" borderId="8" xfId="0" quotePrefix="1" applyFont="1" applyFill="1" applyBorder="1" applyAlignment="1">
      <alignment horizontal="left" vertical="top" wrapText="1"/>
    </xf>
    <xf numFmtId="0" fontId="28" fillId="0" borderId="8" xfId="0" applyFont="1" applyFill="1" applyBorder="1" applyAlignment="1">
      <alignment vertical="top" wrapText="1"/>
    </xf>
    <xf numFmtId="9" fontId="10" fillId="0" borderId="8" xfId="0" applyNumberFormat="1" applyFont="1" applyFill="1" applyBorder="1" applyAlignment="1">
      <alignment horizontal="center" vertical="top" wrapText="1"/>
    </xf>
    <xf numFmtId="164" fontId="28" fillId="0" borderId="8" xfId="0" quotePrefix="1" applyNumberFormat="1" applyFont="1" applyFill="1" applyBorder="1" applyAlignment="1">
      <alignment vertical="top" wrapText="1"/>
    </xf>
    <xf numFmtId="43" fontId="8" fillId="0" borderId="8" xfId="0" applyNumberFormat="1" applyFont="1" applyFill="1" applyBorder="1" applyAlignment="1">
      <alignment horizontal="right" vertical="top" wrapText="1"/>
    </xf>
    <xf numFmtId="43" fontId="10" fillId="0" borderId="8" xfId="0" applyNumberFormat="1" applyFont="1" applyFill="1" applyBorder="1" applyAlignment="1">
      <alignment horizontal="right" vertical="top" wrapText="1"/>
    </xf>
    <xf numFmtId="0" fontId="28" fillId="0" borderId="8" xfId="0" quotePrefix="1" applyNumberFormat="1" applyFont="1" applyFill="1" applyBorder="1" applyAlignment="1">
      <alignment vertical="top" wrapText="1"/>
    </xf>
    <xf numFmtId="164" fontId="8" fillId="0" borderId="8" xfId="0" applyNumberFormat="1" applyFont="1" applyFill="1" applyBorder="1" applyAlignment="1">
      <alignment horizontal="right" vertical="top" wrapText="1"/>
    </xf>
    <xf numFmtId="164" fontId="10" fillId="0" borderId="8" xfId="0" applyNumberFormat="1" applyFont="1" applyFill="1" applyBorder="1" applyAlignment="1">
      <alignment horizontal="right" vertical="top" wrapText="1"/>
    </xf>
    <xf numFmtId="0" fontId="28" fillId="0" borderId="8" xfId="0" applyNumberFormat="1" applyFont="1" applyFill="1" applyBorder="1" applyAlignment="1">
      <alignment vertical="top" wrapText="1"/>
    </xf>
    <xf numFmtId="0" fontId="45" fillId="0" borderId="8" xfId="0" applyFont="1" applyFill="1" applyBorder="1" applyAlignment="1">
      <alignment horizontal="left" vertical="top" wrapText="1"/>
    </xf>
    <xf numFmtId="0" fontId="45" fillId="0" borderId="8" xfId="0" applyFont="1" applyFill="1" applyBorder="1" applyAlignment="1">
      <alignment horizontal="center" vertical="top" wrapText="1"/>
    </xf>
    <xf numFmtId="0" fontId="21" fillId="0" borderId="8" xfId="0" applyFont="1" applyFill="1" applyBorder="1" applyAlignment="1">
      <alignment horizontal="left" vertical="top" wrapText="1"/>
    </xf>
    <xf numFmtId="0" fontId="0" fillId="0" borderId="0" xfId="0" applyFill="1"/>
    <xf numFmtId="3" fontId="10" fillId="31" borderId="8" xfId="0" applyNumberFormat="1" applyFont="1" applyFill="1" applyBorder="1" applyAlignment="1">
      <alignment horizontal="right" vertical="top" wrapText="1"/>
    </xf>
    <xf numFmtId="3" fontId="36" fillId="31" borderId="8" xfId="0" applyNumberFormat="1" applyFont="1" applyFill="1" applyBorder="1" applyAlignment="1">
      <alignment horizontal="right" vertical="top"/>
    </xf>
    <xf numFmtId="3" fontId="8" fillId="31" borderId="8" xfId="0" applyNumberFormat="1" applyFont="1" applyFill="1" applyBorder="1" applyAlignment="1">
      <alignment horizontal="right" vertical="top" wrapText="1"/>
    </xf>
    <xf numFmtId="0" fontId="42" fillId="0" borderId="8" xfId="0" quotePrefix="1" applyFont="1" applyBorder="1" applyAlignment="1">
      <alignment horizontal="left" vertical="top" wrapText="1"/>
    </xf>
    <xf numFmtId="0" fontId="51" fillId="2" borderId="8" xfId="0" applyFont="1" applyFill="1" applyBorder="1" applyAlignment="1">
      <alignment horizontal="center" vertical="center" wrapText="1"/>
    </xf>
    <xf numFmtId="164" fontId="51" fillId="2" borderId="8" xfId="0" applyNumberFormat="1"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8" xfId="0" applyFont="1" applyFill="1" applyBorder="1" applyAlignment="1">
      <alignment horizontal="center" vertical="center" wrapText="1"/>
    </xf>
    <xf numFmtId="164" fontId="21" fillId="2" borderId="8" xfId="0" applyNumberFormat="1" applyFont="1" applyFill="1" applyBorder="1" applyAlignment="1">
      <alignment horizontal="center" vertical="center" wrapText="1"/>
    </xf>
    <xf numFmtId="0" fontId="55" fillId="2" borderId="8" xfId="0" applyFont="1" applyFill="1" applyBorder="1" applyAlignment="1">
      <alignment horizontal="center" vertical="center" wrapText="1"/>
    </xf>
    <xf numFmtId="164" fontId="55" fillId="2" borderId="8" xfId="0" applyNumberFormat="1" applyFont="1" applyFill="1" applyBorder="1" applyAlignment="1">
      <alignment horizontal="center" vertical="center" wrapText="1"/>
    </xf>
    <xf numFmtId="0" fontId="54" fillId="2" borderId="8" xfId="0" applyFont="1" applyFill="1" applyBorder="1" applyAlignment="1">
      <alignment horizontal="center" vertical="center"/>
    </xf>
    <xf numFmtId="0" fontId="54" fillId="2" borderId="8" xfId="0" applyFont="1" applyFill="1" applyBorder="1" applyAlignment="1">
      <alignment horizontal="center" vertical="center" wrapText="1"/>
    </xf>
    <xf numFmtId="164" fontId="54" fillId="2" borderId="8" xfId="0" applyNumberFormat="1" applyFont="1" applyFill="1" applyBorder="1" applyAlignment="1">
      <alignment horizontal="center" vertical="center" wrapText="1"/>
    </xf>
    <xf numFmtId="0" fontId="58" fillId="0" borderId="8" xfId="0" applyFont="1" applyBorder="1" applyAlignment="1">
      <alignment horizontal="left" vertical="top" wrapText="1"/>
    </xf>
    <xf numFmtId="0" fontId="59" fillId="0" borderId="8" xfId="0" applyFont="1" applyBorder="1" applyAlignment="1">
      <alignment horizontal="left" vertical="top" wrapText="1"/>
    </xf>
    <xf numFmtId="0" fontId="59" fillId="0" borderId="8" xfId="0" applyFont="1" applyBorder="1" applyAlignment="1">
      <alignment horizontal="center" vertical="top" wrapText="1"/>
    </xf>
    <xf numFmtId="164" fontId="58" fillId="0" borderId="8" xfId="0" applyNumberFormat="1" applyFont="1" applyBorder="1" applyAlignment="1">
      <alignment horizontal="right" vertical="top"/>
    </xf>
    <xf numFmtId="164" fontId="60" fillId="0" borderId="8" xfId="0" applyNumberFormat="1" applyFont="1" applyBorder="1" applyAlignment="1">
      <alignment vertical="top"/>
    </xf>
    <xf numFmtId="0" fontId="60" fillId="0" borderId="8" xfId="0" applyFont="1" applyBorder="1" applyAlignment="1">
      <alignment vertical="top"/>
    </xf>
    <xf numFmtId="0" fontId="60" fillId="36" borderId="8" xfId="0" applyNumberFormat="1" applyFont="1" applyFill="1" applyBorder="1" applyAlignment="1" applyProtection="1">
      <alignment horizontal="center" vertical="top"/>
    </xf>
    <xf numFmtId="4" fontId="60" fillId="0" borderId="8" xfId="0" applyNumberFormat="1" applyFont="1" applyBorder="1" applyAlignment="1">
      <alignment vertical="top"/>
    </xf>
    <xf numFmtId="0" fontId="58" fillId="3" borderId="8" xfId="0" applyFont="1" applyFill="1" applyBorder="1" applyAlignment="1">
      <alignment horizontal="left" vertical="top" wrapText="1"/>
    </xf>
    <xf numFmtId="0" fontId="59" fillId="3" borderId="8" xfId="0" applyFont="1" applyFill="1" applyBorder="1" applyAlignment="1">
      <alignment horizontal="left" vertical="top" wrapText="1"/>
    </xf>
    <xf numFmtId="0" fontId="59" fillId="3" borderId="8" xfId="0" applyFont="1" applyFill="1" applyBorder="1" applyAlignment="1">
      <alignment horizontal="center" vertical="top" wrapText="1"/>
    </xf>
    <xf numFmtId="164" fontId="58" fillId="3" borderId="8" xfId="0" applyNumberFormat="1" applyFont="1" applyFill="1" applyBorder="1" applyAlignment="1">
      <alignment horizontal="right" vertical="top"/>
    </xf>
    <xf numFmtId="164" fontId="60" fillId="3" borderId="8" xfId="0" applyNumberFormat="1" applyFont="1" applyFill="1" applyBorder="1" applyAlignment="1">
      <alignment vertical="top"/>
    </xf>
    <xf numFmtId="0" fontId="60" fillId="3" borderId="8" xfId="0" applyFont="1" applyFill="1" applyBorder="1" applyAlignment="1">
      <alignment vertical="top"/>
    </xf>
    <xf numFmtId="0" fontId="60" fillId="37" borderId="8" xfId="0" applyNumberFormat="1" applyFont="1" applyFill="1" applyBorder="1" applyAlignment="1">
      <alignment horizontal="center" vertical="top"/>
    </xf>
    <xf numFmtId="0" fontId="58" fillId="4" borderId="8" xfId="0" applyFont="1" applyFill="1" applyBorder="1" applyAlignment="1">
      <alignment horizontal="left" vertical="top" wrapText="1"/>
    </xf>
    <xf numFmtId="0" fontId="59" fillId="4" borderId="8" xfId="0" applyFont="1" applyFill="1" applyBorder="1" applyAlignment="1">
      <alignment horizontal="left" vertical="top" wrapText="1"/>
    </xf>
    <xf numFmtId="0" fontId="59" fillId="4" borderId="8" xfId="0" applyFont="1" applyFill="1" applyBorder="1" applyAlignment="1">
      <alignment horizontal="center" vertical="top" wrapText="1"/>
    </xf>
    <xf numFmtId="3" fontId="58" fillId="4" borderId="8" xfId="0" applyNumberFormat="1" applyFont="1" applyFill="1" applyBorder="1" applyAlignment="1">
      <alignment horizontal="right" vertical="top" wrapText="1"/>
    </xf>
    <xf numFmtId="164" fontId="60" fillId="4" borderId="8" xfId="0" applyNumberFormat="1" applyFont="1" applyFill="1" applyBorder="1" applyAlignment="1">
      <alignment vertical="top"/>
    </xf>
    <xf numFmtId="0" fontId="60" fillId="4" borderId="8" xfId="0" applyFont="1" applyFill="1" applyBorder="1" applyAlignment="1">
      <alignment vertical="top"/>
    </xf>
    <xf numFmtId="0" fontId="60" fillId="38" borderId="8" xfId="0" applyFont="1" applyFill="1" applyBorder="1" applyAlignment="1">
      <alignment horizontal="center" vertical="top"/>
    </xf>
    <xf numFmtId="0" fontId="58" fillId="5" borderId="8" xfId="0" applyFont="1" applyFill="1" applyBorder="1" applyAlignment="1">
      <alignment horizontal="left" vertical="top" wrapText="1"/>
    </xf>
    <xf numFmtId="0" fontId="59" fillId="5" borderId="8" xfId="0" applyFont="1" applyFill="1" applyBorder="1" applyAlignment="1">
      <alignment horizontal="left" vertical="top" wrapText="1"/>
    </xf>
    <xf numFmtId="0" fontId="59" fillId="5" borderId="8" xfId="0" applyFont="1" applyFill="1" applyBorder="1" applyAlignment="1">
      <alignment horizontal="center" vertical="top" wrapText="1"/>
    </xf>
    <xf numFmtId="3" fontId="58" fillId="5" borderId="8" xfId="0" applyNumberFormat="1" applyFont="1" applyFill="1" applyBorder="1" applyAlignment="1">
      <alignment horizontal="right" vertical="top" wrapText="1"/>
    </xf>
    <xf numFmtId="164" fontId="60" fillId="5" borderId="8" xfId="0" applyNumberFormat="1" applyFont="1" applyFill="1" applyBorder="1" applyAlignment="1">
      <alignment vertical="top"/>
    </xf>
    <xf numFmtId="9" fontId="60" fillId="5" borderId="8" xfId="0" applyNumberFormat="1" applyFont="1" applyFill="1" applyBorder="1" applyAlignment="1">
      <alignment vertical="top"/>
    </xf>
    <xf numFmtId="0" fontId="60" fillId="39" borderId="8" xfId="0" applyFont="1" applyFill="1" applyBorder="1" applyAlignment="1">
      <alignment horizontal="center" vertical="top"/>
    </xf>
    <xf numFmtId="3" fontId="59" fillId="33" borderId="15" xfId="0" applyNumberFormat="1" applyFont="1" applyFill="1" applyBorder="1" applyAlignment="1">
      <alignment horizontal="right" vertical="top" wrapText="1"/>
    </xf>
    <xf numFmtId="0" fontId="59" fillId="12" borderId="8" xfId="0" applyFont="1" applyFill="1" applyBorder="1" applyAlignment="1">
      <alignment horizontal="left" vertical="top" wrapText="1"/>
    </xf>
    <xf numFmtId="0" fontId="60" fillId="12" borderId="8" xfId="0" applyFont="1" applyFill="1" applyBorder="1" applyAlignment="1">
      <alignment vertical="top"/>
    </xf>
    <xf numFmtId="3" fontId="59" fillId="30" borderId="8" xfId="0" applyNumberFormat="1" applyFont="1" applyFill="1" applyBorder="1" applyAlignment="1">
      <alignment horizontal="right" vertical="top" wrapText="1"/>
    </xf>
    <xf numFmtId="0" fontId="60" fillId="36" borderId="8" xfId="0" applyFont="1" applyFill="1" applyBorder="1" applyAlignment="1">
      <alignment horizontal="center" vertical="top"/>
    </xf>
    <xf numFmtId="0" fontId="60" fillId="12" borderId="8" xfId="0" applyNumberFormat="1" applyFont="1" applyFill="1" applyBorder="1" applyAlignment="1">
      <alignment horizontal="left" vertical="top" wrapText="1"/>
    </xf>
    <xf numFmtId="3" fontId="63" fillId="30" borderId="8" xfId="0" applyNumberFormat="1" applyFont="1" applyFill="1" applyBorder="1" applyAlignment="1">
      <alignment horizontal="right" vertical="top"/>
    </xf>
    <xf numFmtId="0" fontId="60" fillId="31" borderId="8" xfId="0" applyFont="1" applyFill="1" applyBorder="1" applyAlignment="1">
      <alignment horizontal="center" vertical="top"/>
    </xf>
    <xf numFmtId="3" fontId="59" fillId="32" borderId="15" xfId="0" applyNumberFormat="1" applyFont="1" applyFill="1" applyBorder="1" applyAlignment="1">
      <alignment horizontal="right" vertical="top" wrapText="1"/>
    </xf>
    <xf numFmtId="164" fontId="60" fillId="12" borderId="8" xfId="0" applyNumberFormat="1" applyFont="1" applyFill="1" applyBorder="1" applyAlignment="1">
      <alignment vertical="top" wrapText="1"/>
    </xf>
    <xf numFmtId="164" fontId="58" fillId="4" borderId="8" xfId="0" applyNumberFormat="1" applyFont="1" applyFill="1" applyBorder="1" applyAlignment="1">
      <alignment horizontal="right" vertical="top"/>
    </xf>
    <xf numFmtId="164" fontId="58" fillId="5" borderId="8" xfId="0" applyNumberFormat="1" applyFont="1" applyFill="1" applyBorder="1" applyAlignment="1">
      <alignment horizontal="right" vertical="top"/>
    </xf>
    <xf numFmtId="0" fontId="60" fillId="5" borderId="8" xfId="0" applyFont="1" applyFill="1" applyBorder="1" applyAlignment="1">
      <alignment vertical="top"/>
    </xf>
    <xf numFmtId="0" fontId="60" fillId="40" borderId="8" xfId="0" applyFont="1" applyFill="1" applyBorder="1" applyAlignment="1">
      <alignment horizontal="center" vertical="top"/>
    </xf>
    <xf numFmtId="0" fontId="59" fillId="6" borderId="8" xfId="0" applyFont="1" applyFill="1" applyBorder="1" applyAlignment="1">
      <alignment horizontal="left" vertical="top" wrapText="1"/>
    </xf>
    <xf numFmtId="0" fontId="59" fillId="6" borderId="8" xfId="0" applyFont="1" applyFill="1" applyBorder="1" applyAlignment="1">
      <alignment horizontal="center" vertical="top" wrapText="1"/>
    </xf>
    <xf numFmtId="3" fontId="58" fillId="6" borderId="8" xfId="0" applyNumberFormat="1" applyFont="1" applyFill="1" applyBorder="1" applyAlignment="1">
      <alignment horizontal="right" vertical="top" wrapText="1"/>
    </xf>
    <xf numFmtId="0" fontId="58" fillId="0" borderId="2" xfId="0" applyFont="1" applyBorder="1" applyAlignment="1">
      <alignment horizontal="left" vertical="top" wrapText="1"/>
    </xf>
    <xf numFmtId="0" fontId="59" fillId="7" borderId="2" xfId="0" applyFont="1" applyFill="1" applyBorder="1" applyAlignment="1">
      <alignment horizontal="left" vertical="top" wrapText="1"/>
    </xf>
    <xf numFmtId="0" fontId="59" fillId="7" borderId="2" xfId="0" applyFont="1" applyFill="1" applyBorder="1" applyAlignment="1">
      <alignment horizontal="center" vertical="top" wrapText="1"/>
    </xf>
    <xf numFmtId="0" fontId="59" fillId="7" borderId="8" xfId="0" applyFont="1" applyFill="1" applyBorder="1" applyAlignment="1">
      <alignment horizontal="left" vertical="top" wrapText="1"/>
    </xf>
    <xf numFmtId="3" fontId="58" fillId="7" borderId="8" xfId="0" applyNumberFormat="1" applyFont="1" applyFill="1" applyBorder="1" applyAlignment="1">
      <alignment horizontal="right" vertical="top" wrapText="1"/>
    </xf>
    <xf numFmtId="0" fontId="59" fillId="47" borderId="2" xfId="0" applyFont="1" applyFill="1" applyBorder="1" applyAlignment="1">
      <alignment horizontal="left" vertical="top" wrapText="1"/>
    </xf>
    <xf numFmtId="0" fontId="59" fillId="47" borderId="2" xfId="0" applyFont="1" applyFill="1" applyBorder="1" applyAlignment="1">
      <alignment horizontal="center" vertical="top" wrapText="1"/>
    </xf>
    <xf numFmtId="3" fontId="58" fillId="47" borderId="8" xfId="0" applyNumberFormat="1" applyFont="1" applyFill="1" applyBorder="1" applyAlignment="1">
      <alignment horizontal="right" vertical="top" wrapText="1"/>
    </xf>
    <xf numFmtId="3" fontId="59" fillId="0" borderId="8" xfId="0" applyNumberFormat="1" applyFont="1" applyBorder="1" applyAlignment="1">
      <alignment horizontal="right" vertical="top" wrapText="1"/>
    </xf>
    <xf numFmtId="3" fontId="59" fillId="31" borderId="15" xfId="0" applyNumberFormat="1" applyFont="1" applyFill="1" applyBorder="1" applyAlignment="1">
      <alignment horizontal="right" vertical="top" wrapText="1"/>
    </xf>
    <xf numFmtId="3" fontId="59" fillId="6" borderId="8" xfId="0" applyNumberFormat="1" applyFont="1" applyFill="1" applyBorder="1" applyAlignment="1">
      <alignment horizontal="right" vertical="top" wrapText="1"/>
    </xf>
    <xf numFmtId="0" fontId="60" fillId="41" borderId="8" xfId="0" applyFont="1" applyFill="1" applyBorder="1" applyAlignment="1">
      <alignment horizontal="center" vertical="top"/>
    </xf>
    <xf numFmtId="3" fontId="59" fillId="34" borderId="15" xfId="0" applyNumberFormat="1" applyFont="1" applyFill="1" applyBorder="1" applyAlignment="1">
      <alignment horizontal="right" vertical="top" wrapText="1"/>
    </xf>
    <xf numFmtId="3" fontId="59" fillId="7" borderId="8" xfId="0" applyNumberFormat="1" applyFont="1" applyFill="1" applyBorder="1" applyAlignment="1">
      <alignment horizontal="right" vertical="top" wrapText="1"/>
    </xf>
    <xf numFmtId="0" fontId="59" fillId="0" borderId="9" xfId="0" applyFont="1" applyBorder="1" applyAlignment="1">
      <alignment horizontal="left" vertical="top" wrapText="1"/>
    </xf>
    <xf numFmtId="3" fontId="59" fillId="27" borderId="15" xfId="0" applyNumberFormat="1" applyFont="1" applyFill="1" applyBorder="1" applyAlignment="1">
      <alignment horizontal="right" vertical="top" wrapText="1"/>
    </xf>
    <xf numFmtId="164" fontId="60" fillId="0" borderId="8" xfId="0" applyNumberFormat="1" applyFont="1" applyBorder="1" applyAlignment="1">
      <alignment vertical="top" wrapText="1"/>
    </xf>
    <xf numFmtId="3" fontId="59" fillId="47" borderId="8" xfId="0" applyNumberFormat="1" applyFont="1" applyFill="1" applyBorder="1" applyAlignment="1">
      <alignment horizontal="right" vertical="top" wrapText="1"/>
    </xf>
    <xf numFmtId="3" fontId="59" fillId="0" borderId="8" xfId="0" applyNumberFormat="1" applyFont="1" applyBorder="1" applyAlignment="1">
      <alignment horizontal="right" vertical="top"/>
    </xf>
    <xf numFmtId="164" fontId="60" fillId="0" borderId="8" xfId="0" applyNumberFormat="1" applyFont="1" applyBorder="1" applyAlignment="1">
      <alignment horizontal="left" vertical="top" wrapText="1"/>
    </xf>
    <xf numFmtId="3" fontId="59" fillId="6" borderId="8" xfId="0" applyNumberFormat="1" applyFont="1" applyFill="1" applyBorder="1" applyAlignment="1">
      <alignment horizontal="right" vertical="top"/>
    </xf>
    <xf numFmtId="3" fontId="59" fillId="35" borderId="15" xfId="0" applyNumberFormat="1" applyFont="1" applyFill="1" applyBorder="1" applyAlignment="1">
      <alignment horizontal="right" vertical="top" wrapText="1"/>
    </xf>
    <xf numFmtId="3" fontId="59" fillId="7" borderId="8" xfId="0" applyNumberFormat="1" applyFont="1" applyFill="1" applyBorder="1" applyAlignment="1">
      <alignment horizontal="right" vertical="top"/>
    </xf>
    <xf numFmtId="3" fontId="59" fillId="47" borderId="8" xfId="0" applyNumberFormat="1" applyFont="1" applyFill="1" applyBorder="1" applyAlignment="1">
      <alignment horizontal="right" vertical="top"/>
    </xf>
    <xf numFmtId="0" fontId="68" fillId="0" borderId="8" xfId="0" applyFont="1" applyBorder="1" applyAlignment="1">
      <alignment horizontal="left" vertical="top" wrapText="1"/>
    </xf>
    <xf numFmtId="0" fontId="59" fillId="0" borderId="8" xfId="0" quotePrefix="1" applyFont="1" applyBorder="1" applyAlignment="1">
      <alignment horizontal="left" vertical="top" wrapText="1"/>
    </xf>
    <xf numFmtId="0" fontId="60" fillId="0" borderId="8" xfId="0" applyFont="1" applyBorder="1" applyAlignment="1">
      <alignment vertical="top" wrapText="1"/>
    </xf>
    <xf numFmtId="3" fontId="59" fillId="0" borderId="15" xfId="0" applyNumberFormat="1" applyFont="1" applyBorder="1" applyAlignment="1">
      <alignment horizontal="right" vertical="top" wrapText="1"/>
    </xf>
    <xf numFmtId="0" fontId="66" fillId="0" borderId="8" xfId="0" quotePrefix="1" applyFont="1" applyBorder="1" applyAlignment="1">
      <alignment horizontal="left" vertical="top" wrapText="1"/>
    </xf>
    <xf numFmtId="164" fontId="60" fillId="13" borderId="8" xfId="0" quotePrefix="1" applyNumberFormat="1" applyFont="1" applyFill="1" applyBorder="1" applyAlignment="1">
      <alignment vertical="top" wrapText="1"/>
    </xf>
    <xf numFmtId="0" fontId="60" fillId="13" borderId="8" xfId="0" applyFont="1" applyFill="1" applyBorder="1" applyAlignment="1">
      <alignment vertical="top" wrapText="1"/>
    </xf>
    <xf numFmtId="0" fontId="60" fillId="42" borderId="8" xfId="0" applyFont="1" applyFill="1" applyBorder="1" applyAlignment="1">
      <alignment horizontal="center" vertical="top"/>
    </xf>
    <xf numFmtId="43" fontId="58" fillId="5" borderId="8" xfId="0" applyNumberFormat="1" applyFont="1" applyFill="1" applyBorder="1" applyAlignment="1">
      <alignment horizontal="right" vertical="top" wrapText="1"/>
    </xf>
    <xf numFmtId="43" fontId="59" fillId="0" borderId="8" xfId="0" applyNumberFormat="1" applyFont="1" applyBorder="1" applyAlignment="1">
      <alignment horizontal="right" vertical="top" wrapText="1"/>
    </xf>
    <xf numFmtId="0" fontId="58" fillId="9" borderId="8" xfId="0" applyFont="1" applyFill="1" applyBorder="1" applyAlignment="1">
      <alignment horizontal="left" vertical="top" wrapText="1"/>
    </xf>
    <xf numFmtId="3" fontId="58" fillId="9" borderId="8" xfId="0" applyNumberFormat="1" applyFont="1" applyFill="1" applyBorder="1" applyAlignment="1">
      <alignment horizontal="right" vertical="top" wrapText="1"/>
    </xf>
    <xf numFmtId="3" fontId="59" fillId="12" borderId="8" xfId="0" applyNumberFormat="1" applyFont="1" applyFill="1" applyBorder="1" applyAlignment="1">
      <alignment horizontal="right" vertical="top" wrapText="1"/>
    </xf>
    <xf numFmtId="164" fontId="58" fillId="5" borderId="8" xfId="0" applyNumberFormat="1" applyFont="1" applyFill="1" applyBorder="1" applyAlignment="1">
      <alignment horizontal="right" vertical="top" wrapText="1"/>
    </xf>
    <xf numFmtId="164" fontId="59" fillId="12" borderId="8" xfId="0" applyNumberFormat="1" applyFont="1" applyFill="1" applyBorder="1" applyAlignment="1">
      <alignment horizontal="right" vertical="top" wrapText="1"/>
    </xf>
    <xf numFmtId="0" fontId="60" fillId="12" borderId="8" xfId="0" applyNumberFormat="1" applyFont="1" applyFill="1" applyBorder="1" applyAlignment="1">
      <alignment vertical="top" wrapText="1"/>
    </xf>
    <xf numFmtId="0" fontId="60" fillId="12" borderId="8" xfId="0" applyFont="1" applyFill="1" applyBorder="1" applyAlignment="1">
      <alignment vertical="top" wrapText="1"/>
    </xf>
    <xf numFmtId="164" fontId="60" fillId="12" borderId="8" xfId="0" applyNumberFormat="1" applyFont="1" applyFill="1" applyBorder="1" applyAlignment="1">
      <alignment vertical="top"/>
    </xf>
    <xf numFmtId="164" fontId="60" fillId="12" borderId="8" xfId="0" quotePrefix="1" applyNumberFormat="1" applyFont="1" applyFill="1" applyBorder="1" applyAlignment="1">
      <alignment vertical="top" wrapText="1"/>
    </xf>
    <xf numFmtId="3" fontId="58" fillId="3" borderId="8" xfId="0" applyNumberFormat="1" applyFont="1" applyFill="1" applyBorder="1" applyAlignment="1">
      <alignment horizontal="right" vertical="top" wrapText="1"/>
    </xf>
    <xf numFmtId="0" fontId="60" fillId="37" borderId="8" xfId="0" applyFont="1" applyFill="1" applyBorder="1" applyAlignment="1">
      <alignment horizontal="center" vertical="top"/>
    </xf>
    <xf numFmtId="0" fontId="60" fillId="13" borderId="8" xfId="0" quotePrefix="1" applyNumberFormat="1" applyFont="1" applyFill="1" applyBorder="1" applyAlignment="1">
      <alignment vertical="top" wrapText="1"/>
    </xf>
    <xf numFmtId="164" fontId="60" fillId="13" borderId="8" xfId="0" applyNumberFormat="1" applyFont="1" applyFill="1" applyBorder="1" applyAlignment="1">
      <alignment vertical="top"/>
    </xf>
    <xf numFmtId="0" fontId="60" fillId="13" borderId="8" xfId="0" applyFont="1" applyFill="1" applyBorder="1" applyAlignment="1">
      <alignment vertical="top"/>
    </xf>
    <xf numFmtId="164" fontId="60" fillId="13" borderId="8" xfId="0" applyNumberFormat="1" applyFont="1" applyFill="1" applyBorder="1" applyAlignment="1">
      <alignment vertical="top" wrapText="1"/>
    </xf>
    <xf numFmtId="0" fontId="59" fillId="48" borderId="8" xfId="0" applyFont="1" applyFill="1" applyBorder="1" applyAlignment="1">
      <alignment horizontal="left" vertical="top" wrapText="1"/>
    </xf>
    <xf numFmtId="3" fontId="59" fillId="48" borderId="8" xfId="0" applyNumberFormat="1" applyFont="1" applyFill="1" applyBorder="1" applyAlignment="1">
      <alignment horizontal="right" vertical="top" wrapText="1"/>
    </xf>
    <xf numFmtId="164" fontId="60" fillId="48" borderId="8" xfId="0" applyNumberFormat="1" applyFont="1" applyFill="1" applyBorder="1" applyAlignment="1">
      <alignment vertical="top" wrapText="1"/>
    </xf>
    <xf numFmtId="0" fontId="60" fillId="48" borderId="8" xfId="0" applyFont="1" applyFill="1" applyBorder="1" applyAlignment="1">
      <alignment vertical="top"/>
    </xf>
    <xf numFmtId="0" fontId="60" fillId="43" borderId="8" xfId="0" applyFont="1" applyFill="1" applyBorder="1" applyAlignment="1">
      <alignment horizontal="center" vertical="top"/>
    </xf>
    <xf numFmtId="0" fontId="60" fillId="0" borderId="8" xfId="0" applyNumberFormat="1" applyFont="1" applyBorder="1" applyAlignment="1">
      <alignment vertical="top" wrapText="1"/>
    </xf>
    <xf numFmtId="0" fontId="60" fillId="48" borderId="8" xfId="0" applyFont="1" applyFill="1" applyBorder="1" applyAlignment="1">
      <alignment vertical="top" wrapText="1"/>
    </xf>
    <xf numFmtId="0" fontId="58" fillId="50" borderId="8" xfId="0" applyFont="1" applyFill="1" applyBorder="1" applyAlignment="1">
      <alignment horizontal="left" vertical="top" wrapText="1"/>
    </xf>
    <xf numFmtId="3" fontId="59" fillId="50" borderId="8" xfId="0" applyNumberFormat="1" applyFont="1" applyFill="1" applyBorder="1" applyAlignment="1">
      <alignment horizontal="right" vertical="top" wrapText="1"/>
    </xf>
    <xf numFmtId="0" fontId="60" fillId="50" borderId="8" xfId="0" applyFont="1" applyFill="1" applyBorder="1" applyAlignment="1">
      <alignment vertical="top"/>
    </xf>
    <xf numFmtId="0" fontId="60" fillId="46" borderId="8" xfId="0" applyFont="1" applyFill="1" applyBorder="1" applyAlignment="1">
      <alignment horizontal="center" vertical="top"/>
    </xf>
    <xf numFmtId="0" fontId="54" fillId="50" borderId="8" xfId="0" applyFont="1" applyFill="1" applyBorder="1" applyAlignment="1">
      <alignment horizontal="left" vertical="top" wrapText="1"/>
    </xf>
    <xf numFmtId="0" fontId="59" fillId="49" borderId="8" xfId="0" applyFont="1" applyFill="1" applyBorder="1" applyAlignment="1">
      <alignment horizontal="left" vertical="top" wrapText="1"/>
    </xf>
    <xf numFmtId="3" fontId="59" fillId="49" borderId="8" xfId="0" applyNumberFormat="1" applyFont="1" applyFill="1" applyBorder="1" applyAlignment="1">
      <alignment horizontal="right" vertical="top" wrapText="1"/>
    </xf>
    <xf numFmtId="0" fontId="60" fillId="49" borderId="8" xfId="0" applyFont="1" applyFill="1" applyBorder="1" applyAlignment="1">
      <alignment vertical="top" wrapText="1"/>
    </xf>
    <xf numFmtId="0" fontId="60" fillId="44" borderId="8" xfId="0" applyFont="1" applyFill="1" applyBorder="1" applyAlignment="1">
      <alignment horizontal="center" vertical="top"/>
    </xf>
    <xf numFmtId="0" fontId="60" fillId="45" borderId="8" xfId="0" applyFont="1" applyFill="1" applyBorder="1" applyAlignment="1">
      <alignment horizontal="center" vertical="top"/>
    </xf>
    <xf numFmtId="3" fontId="59" fillId="15" borderId="8" xfId="0" applyNumberFormat="1" applyFont="1" applyFill="1" applyBorder="1" applyAlignment="1">
      <alignment horizontal="right" vertical="top" wrapText="1"/>
    </xf>
    <xf numFmtId="0" fontId="65" fillId="0" borderId="0" xfId="0" applyFont="1"/>
    <xf numFmtId="0" fontId="59" fillId="0" borderId="3" xfId="0" applyFont="1" applyBorder="1" applyAlignment="1">
      <alignment horizontal="left" vertical="top" wrapText="1"/>
    </xf>
    <xf numFmtId="0" fontId="65" fillId="33" borderId="16" xfId="0" applyFont="1" applyFill="1" applyBorder="1" applyAlignment="1">
      <alignment vertical="top" wrapText="1"/>
    </xf>
    <xf numFmtId="0" fontId="59" fillId="5" borderId="2" xfId="0" applyFont="1" applyFill="1" applyBorder="1" applyAlignment="1">
      <alignment horizontal="center" vertical="top" wrapText="1"/>
    </xf>
    <xf numFmtId="0" fontId="59" fillId="4" borderId="7" xfId="0" applyFont="1" applyFill="1" applyBorder="1" applyAlignment="1">
      <alignment horizontal="center" vertical="top" wrapText="1"/>
    </xf>
    <xf numFmtId="0" fontId="59" fillId="0" borderId="14" xfId="0" applyFont="1" applyBorder="1" applyAlignment="1">
      <alignment horizontal="center" vertical="top" wrapText="1"/>
    </xf>
    <xf numFmtId="0" fontId="59" fillId="0" borderId="6" xfId="0" applyFont="1" applyBorder="1" applyAlignment="1">
      <alignment horizontal="left" vertical="top" wrapText="1"/>
    </xf>
    <xf numFmtId="0" fontId="59" fillId="5" borderId="3" xfId="0" applyFont="1" applyFill="1" applyBorder="1" applyAlignment="1">
      <alignment horizontal="left" vertical="top" wrapText="1"/>
    </xf>
    <xf numFmtId="0" fontId="59" fillId="4" borderId="3" xfId="0" applyFont="1" applyFill="1" applyBorder="1" applyAlignment="1">
      <alignment horizontal="left" vertical="top" wrapText="1"/>
    </xf>
    <xf numFmtId="0" fontId="71" fillId="0" borderId="3" xfId="0" applyFont="1" applyBorder="1" applyAlignment="1">
      <alignment horizontal="left" vertical="top" wrapText="1"/>
    </xf>
    <xf numFmtId="0" fontId="59" fillId="3" borderId="3" xfId="0" applyFont="1" applyFill="1" applyBorder="1" applyAlignment="1">
      <alignment horizontal="left" vertical="top" wrapText="1"/>
    </xf>
    <xf numFmtId="0" fontId="59" fillId="48" borderId="3" xfId="0" applyFont="1" applyFill="1" applyBorder="1" applyAlignment="1">
      <alignment horizontal="left" vertical="top" wrapText="1"/>
    </xf>
    <xf numFmtId="0" fontId="59" fillId="50" borderId="3" xfId="0" applyFont="1" applyFill="1" applyBorder="1" applyAlignment="1">
      <alignment horizontal="left" vertical="top" wrapText="1"/>
    </xf>
    <xf numFmtId="0" fontId="59" fillId="49" borderId="3" xfId="0" applyFont="1" applyFill="1" applyBorder="1" applyAlignment="1">
      <alignment horizontal="left" vertical="top" wrapText="1"/>
    </xf>
    <xf numFmtId="0" fontId="63" fillId="0" borderId="16" xfId="0" applyFont="1" applyBorder="1" applyAlignment="1">
      <alignment vertical="top" wrapText="1"/>
    </xf>
    <xf numFmtId="0" fontId="65" fillId="0" borderId="16" xfId="0" applyFont="1" applyBorder="1" applyAlignment="1">
      <alignment vertical="top" wrapText="1"/>
    </xf>
    <xf numFmtId="0" fontId="59" fillId="0" borderId="4" xfId="0" applyFont="1" applyBorder="1" applyAlignment="1">
      <alignment horizontal="left" vertical="top" wrapText="1"/>
    </xf>
    <xf numFmtId="0" fontId="63" fillId="0" borderId="16" xfId="0" quotePrefix="1" applyFont="1" applyBorder="1" applyAlignment="1">
      <alignment vertical="top" wrapText="1"/>
    </xf>
    <xf numFmtId="0" fontId="59" fillId="5" borderId="4" xfId="0" applyFont="1" applyFill="1" applyBorder="1" applyAlignment="1">
      <alignment horizontal="left" vertical="top" wrapText="1"/>
    </xf>
    <xf numFmtId="0" fontId="59" fillId="4" borderId="4" xfId="0" applyFont="1" applyFill="1" applyBorder="1" applyAlignment="1">
      <alignment horizontal="left" vertical="top" wrapText="1"/>
    </xf>
    <xf numFmtId="0" fontId="65" fillId="33" borderId="16" xfId="0" quotePrefix="1" applyFont="1" applyFill="1" applyBorder="1" applyAlignment="1">
      <alignment vertical="top" wrapText="1"/>
    </xf>
    <xf numFmtId="0" fontId="59" fillId="3" borderId="4" xfId="0" applyFont="1" applyFill="1" applyBorder="1" applyAlignment="1">
      <alignment horizontal="left" vertical="top" wrapText="1"/>
    </xf>
    <xf numFmtId="0" fontId="59" fillId="5" borderId="14" xfId="0" applyFont="1" applyFill="1" applyBorder="1" applyAlignment="1">
      <alignment horizontal="center" vertical="top" wrapText="1"/>
    </xf>
    <xf numFmtId="0" fontId="59" fillId="4" borderId="14" xfId="0" applyFont="1" applyFill="1" applyBorder="1" applyAlignment="1">
      <alignment horizontal="center" vertical="top" wrapText="1"/>
    </xf>
    <xf numFmtId="9" fontId="59" fillId="5" borderId="14" xfId="0" applyNumberFormat="1" applyFont="1" applyFill="1" applyBorder="1" applyAlignment="1">
      <alignment horizontal="center" vertical="top" wrapText="1"/>
    </xf>
    <xf numFmtId="0" fontId="71" fillId="0" borderId="14" xfId="0" applyFont="1" applyBorder="1" applyAlignment="1">
      <alignment horizontal="center" vertical="top" wrapText="1"/>
    </xf>
    <xf numFmtId="0" fontId="59" fillId="3" borderId="14" xfId="0" applyFont="1" applyFill="1" applyBorder="1" applyAlignment="1">
      <alignment horizontal="center" vertical="top" wrapText="1"/>
    </xf>
    <xf numFmtId="0" fontId="59" fillId="48" borderId="14" xfId="0" applyFont="1" applyFill="1" applyBorder="1" applyAlignment="1">
      <alignment horizontal="center" vertical="top" wrapText="1"/>
    </xf>
    <xf numFmtId="0" fontId="59" fillId="50" borderId="14" xfId="0" applyFont="1" applyFill="1" applyBorder="1" applyAlignment="1">
      <alignment horizontal="center" vertical="top" wrapText="1"/>
    </xf>
    <xf numFmtId="0" fontId="59" fillId="49" borderId="14" xfId="0" applyFont="1" applyFill="1" applyBorder="1" applyAlignment="1">
      <alignment horizontal="center" vertical="top" wrapText="1"/>
    </xf>
    <xf numFmtId="0" fontId="59" fillId="12" borderId="4" xfId="0" applyFont="1" applyFill="1" applyBorder="1" applyAlignment="1">
      <alignment horizontal="left" vertical="top" wrapText="1"/>
    </xf>
    <xf numFmtId="0" fontId="59" fillId="5" borderId="2" xfId="0" applyFont="1" applyFill="1" applyBorder="1" applyAlignment="1">
      <alignment horizontal="left" vertical="top" wrapText="1"/>
    </xf>
    <xf numFmtId="3" fontId="58" fillId="5" borderId="2" xfId="0" applyNumberFormat="1" applyFont="1" applyFill="1" applyBorder="1" applyAlignment="1">
      <alignment horizontal="right" vertical="top" wrapText="1"/>
    </xf>
    <xf numFmtId="0" fontId="61" fillId="33" borderId="17" xfId="0" quotePrefix="1" applyFont="1" applyFill="1" applyBorder="1" applyAlignment="1">
      <alignment vertical="top" wrapText="1"/>
    </xf>
    <xf numFmtId="3" fontId="63" fillId="32" borderId="18" xfId="0" applyNumberFormat="1" applyFont="1" applyFill="1" applyBorder="1" applyAlignment="1">
      <alignment horizontal="right" vertical="top" wrapText="1"/>
    </xf>
    <xf numFmtId="0" fontId="59" fillId="33" borderId="14" xfId="0" applyFont="1" applyFill="1" applyBorder="1" applyAlignment="1">
      <alignment vertical="top" wrapText="1"/>
    </xf>
    <xf numFmtId="3" fontId="59" fillId="33" borderId="14" xfId="0" applyNumberFormat="1" applyFont="1" applyFill="1" applyBorder="1" applyAlignment="1">
      <alignment horizontal="right" vertical="top" wrapText="1"/>
    </xf>
    <xf numFmtId="164" fontId="60" fillId="0" borderId="4" xfId="0" applyNumberFormat="1" applyFont="1" applyBorder="1" applyAlignment="1">
      <alignment vertical="top"/>
    </xf>
    <xf numFmtId="0" fontId="65" fillId="0" borderId="19" xfId="0" applyFont="1" applyBorder="1" applyAlignment="1">
      <alignment vertical="top" wrapText="1"/>
    </xf>
    <xf numFmtId="3" fontId="59" fillId="31" borderId="20" xfId="0" applyNumberFormat="1" applyFont="1" applyFill="1" applyBorder="1" applyAlignment="1">
      <alignment horizontal="right" vertical="top" wrapText="1"/>
    </xf>
    <xf numFmtId="0" fontId="63" fillId="0" borderId="17" xfId="0" quotePrefix="1" applyFont="1" applyBorder="1" applyAlignment="1">
      <alignment vertical="top" wrapText="1"/>
    </xf>
    <xf numFmtId="3" fontId="59" fillId="31" borderId="18" xfId="0" applyNumberFormat="1" applyFont="1" applyFill="1" applyBorder="1" applyAlignment="1">
      <alignment horizontal="right" vertical="top" wrapText="1"/>
    </xf>
    <xf numFmtId="0" fontId="59" fillId="0" borderId="14" xfId="0" applyFont="1" applyBorder="1" applyAlignment="1">
      <alignment horizontal="left" vertical="top" wrapText="1"/>
    </xf>
    <xf numFmtId="3" fontId="59" fillId="0" borderId="14" xfId="0" applyNumberFormat="1" applyFont="1" applyBorder="1" applyAlignment="1">
      <alignment horizontal="right" vertical="top" wrapText="1"/>
    </xf>
    <xf numFmtId="3" fontId="59" fillId="27" borderId="20" xfId="0" applyNumberFormat="1" applyFont="1" applyFill="1" applyBorder="1" applyAlignment="1">
      <alignment horizontal="right" vertical="top" wrapText="1"/>
    </xf>
    <xf numFmtId="0" fontId="65" fillId="0" borderId="17" xfId="0" applyFont="1" applyBorder="1" applyAlignment="1">
      <alignment vertical="top" wrapText="1"/>
    </xf>
    <xf numFmtId="3" fontId="59" fillId="35" borderId="18" xfId="0" applyNumberFormat="1" applyFont="1" applyFill="1" applyBorder="1" applyAlignment="1">
      <alignment horizontal="right" vertical="top" wrapText="1"/>
    </xf>
    <xf numFmtId="164" fontId="60" fillId="5" borderId="4" xfId="0" applyNumberFormat="1" applyFont="1" applyFill="1" applyBorder="1" applyAlignment="1">
      <alignment vertical="top"/>
    </xf>
    <xf numFmtId="0" fontId="63" fillId="0" borderId="4" xfId="0" quotePrefix="1" applyFont="1" applyBorder="1" applyAlignment="1">
      <alignment horizontal="left" vertical="top" wrapText="1"/>
    </xf>
    <xf numFmtId="0" fontId="59" fillId="5" borderId="14" xfId="0" applyFont="1" applyFill="1" applyBorder="1" applyAlignment="1">
      <alignment horizontal="left" vertical="top" wrapText="1"/>
    </xf>
    <xf numFmtId="3" fontId="58" fillId="5" borderId="14" xfId="0" applyNumberFormat="1" applyFont="1" applyFill="1" applyBorder="1" applyAlignment="1">
      <alignment horizontal="right" vertical="top" wrapText="1"/>
    </xf>
    <xf numFmtId="0" fontId="63" fillId="0" borderId="14" xfId="0" applyFont="1" applyBorder="1" applyAlignment="1">
      <alignment vertical="top" wrapText="1"/>
    </xf>
    <xf numFmtId="3" fontId="59" fillId="32" borderId="14" xfId="0" applyNumberFormat="1" applyFont="1" applyFill="1" applyBorder="1" applyAlignment="1">
      <alignment horizontal="right" vertical="top" wrapText="1"/>
    </xf>
    <xf numFmtId="3" fontId="59" fillId="0" borderId="20" xfId="0" applyNumberFormat="1" applyFont="1" applyBorder="1" applyAlignment="1">
      <alignment horizontal="right" vertical="top" wrapText="1"/>
    </xf>
    <xf numFmtId="0" fontId="65" fillId="0" borderId="17" xfId="0" quotePrefix="1" applyFont="1" applyBorder="1" applyAlignment="1">
      <alignment vertical="top" wrapText="1"/>
    </xf>
    <xf numFmtId="3" fontId="59" fillId="32" borderId="18" xfId="0" applyNumberFormat="1" applyFont="1" applyFill="1" applyBorder="1" applyAlignment="1">
      <alignment horizontal="right" vertical="top" wrapText="1"/>
    </xf>
    <xf numFmtId="3" fontId="59" fillId="0" borderId="18" xfId="0" applyNumberFormat="1" applyFont="1" applyBorder="1" applyAlignment="1">
      <alignment horizontal="right" vertical="top" wrapText="1"/>
    </xf>
    <xf numFmtId="0" fontId="65" fillId="0" borderId="14" xfId="0" applyFont="1" applyBorder="1" applyAlignment="1">
      <alignment vertical="top" wrapText="1"/>
    </xf>
    <xf numFmtId="164" fontId="60" fillId="0" borderId="4" xfId="0" applyNumberFormat="1" applyFont="1" applyBorder="1" applyAlignment="1">
      <alignment vertical="top" wrapText="1"/>
    </xf>
    <xf numFmtId="0" fontId="59" fillId="4" borderId="12" xfId="0" applyFont="1" applyFill="1" applyBorder="1" applyAlignment="1">
      <alignment horizontal="left" vertical="top" wrapText="1"/>
    </xf>
    <xf numFmtId="3" fontId="58" fillId="4" borderId="2" xfId="0" applyNumberFormat="1" applyFont="1" applyFill="1" applyBorder="1" applyAlignment="1">
      <alignment horizontal="right" vertical="top" wrapText="1"/>
    </xf>
    <xf numFmtId="3" fontId="58" fillId="4" borderId="7" xfId="0" applyNumberFormat="1" applyFont="1" applyFill="1" applyBorder="1" applyAlignment="1">
      <alignment horizontal="right" vertical="top" wrapText="1"/>
    </xf>
    <xf numFmtId="43" fontId="58" fillId="5" borderId="4" xfId="0" applyNumberFormat="1" applyFont="1" applyFill="1" applyBorder="1" applyAlignment="1">
      <alignment horizontal="right" vertical="top" wrapText="1"/>
    </xf>
    <xf numFmtId="0" fontId="59" fillId="4" borderId="21" xfId="0" applyFont="1" applyFill="1" applyBorder="1" applyAlignment="1">
      <alignment horizontal="left" vertical="top" wrapText="1"/>
    </xf>
    <xf numFmtId="0" fontId="59" fillId="9" borderId="14" xfId="0" applyFont="1" applyFill="1" applyBorder="1" applyAlignment="1">
      <alignment horizontal="left" vertical="top" wrapText="1"/>
    </xf>
    <xf numFmtId="3" fontId="58" fillId="9" borderId="14" xfId="0" applyNumberFormat="1" applyFont="1" applyFill="1" applyBorder="1" applyAlignment="1">
      <alignment horizontal="right" vertical="top" wrapText="1"/>
    </xf>
    <xf numFmtId="164" fontId="60" fillId="12" borderId="4" xfId="0" applyNumberFormat="1" applyFont="1" applyFill="1" applyBorder="1" applyAlignment="1">
      <alignment vertical="top" wrapText="1"/>
    </xf>
    <xf numFmtId="0" fontId="65" fillId="0" borderId="22" xfId="0" quotePrefix="1" applyFont="1" applyBorder="1" applyAlignment="1">
      <alignment vertical="top" wrapText="1"/>
    </xf>
    <xf numFmtId="3" fontId="59" fillId="33" borderId="23" xfId="0" applyNumberFormat="1" applyFont="1" applyFill="1" applyBorder="1" applyAlignment="1">
      <alignment horizontal="right" vertical="top" wrapText="1"/>
    </xf>
    <xf numFmtId="0" fontId="65" fillId="33" borderId="17" xfId="0" applyFont="1" applyFill="1" applyBorder="1" applyAlignment="1">
      <alignment vertical="top" wrapText="1"/>
    </xf>
    <xf numFmtId="164" fontId="58" fillId="5" borderId="14" xfId="0" applyNumberFormat="1" applyFont="1" applyFill="1" applyBorder="1" applyAlignment="1">
      <alignment horizontal="right" vertical="top" wrapText="1"/>
    </xf>
    <xf numFmtId="0" fontId="65" fillId="33" borderId="14" xfId="0" applyFont="1" applyFill="1" applyBorder="1" applyAlignment="1">
      <alignment vertical="top" wrapText="1"/>
    </xf>
    <xf numFmtId="0" fontId="65" fillId="0" borderId="24" xfId="0" applyFont="1" applyBorder="1" applyAlignment="1">
      <alignment vertical="top" wrapText="1"/>
    </xf>
    <xf numFmtId="0" fontId="65" fillId="0" borderId="25" xfId="0" quotePrefix="1" applyFont="1" applyBorder="1" applyAlignment="1">
      <alignment vertical="top" wrapText="1"/>
    </xf>
    <xf numFmtId="0" fontId="60" fillId="0" borderId="4" xfId="0" quotePrefix="1" applyNumberFormat="1" applyFont="1" applyBorder="1" applyAlignment="1">
      <alignment vertical="top" wrapText="1"/>
    </xf>
    <xf numFmtId="43" fontId="59" fillId="0" borderId="12" xfId="0" applyNumberFormat="1" applyFont="1" applyBorder="1" applyAlignment="1">
      <alignment horizontal="right" vertical="top" wrapText="1"/>
    </xf>
    <xf numFmtId="43" fontId="59" fillId="0" borderId="14" xfId="0" applyNumberFormat="1" applyFont="1" applyBorder="1" applyAlignment="1">
      <alignment horizontal="right" vertical="top" wrapText="1"/>
    </xf>
    <xf numFmtId="4" fontId="59" fillId="0" borderId="14" xfId="0" applyNumberFormat="1" applyFont="1" applyBorder="1" applyAlignment="1">
      <alignment horizontal="right" vertical="top" wrapText="1"/>
    </xf>
    <xf numFmtId="3" fontId="58" fillId="5" borderId="4" xfId="0" applyNumberFormat="1" applyFont="1" applyFill="1" applyBorder="1" applyAlignment="1">
      <alignment horizontal="right" vertical="top" wrapText="1"/>
    </xf>
    <xf numFmtId="0" fontId="65" fillId="33" borderId="19" xfId="0" applyFont="1" applyFill="1" applyBorder="1" applyAlignment="1">
      <alignment vertical="top" wrapText="1"/>
    </xf>
    <xf numFmtId="3" fontId="59" fillId="0" borderId="16" xfId="0" applyNumberFormat="1" applyFont="1" applyBorder="1" applyAlignment="1">
      <alignment horizontal="right" vertical="top" wrapText="1"/>
    </xf>
    <xf numFmtId="0" fontId="59" fillId="5" borderId="12" xfId="0" applyFont="1" applyFill="1" applyBorder="1" applyAlignment="1">
      <alignment horizontal="left" vertical="top" wrapText="1"/>
    </xf>
    <xf numFmtId="0" fontId="59" fillId="5" borderId="13" xfId="0" applyFont="1" applyFill="1" applyBorder="1" applyAlignment="1">
      <alignment horizontal="left" vertical="top" wrapText="1"/>
    </xf>
    <xf numFmtId="3" fontId="59" fillId="48" borderId="4" xfId="0" applyNumberFormat="1" applyFont="1" applyFill="1" applyBorder="1" applyAlignment="1">
      <alignment horizontal="right" vertical="top" wrapText="1"/>
    </xf>
    <xf numFmtId="0" fontId="59" fillId="48" borderId="14" xfId="0" applyFont="1" applyFill="1" applyBorder="1" applyAlignment="1">
      <alignment horizontal="left" vertical="top" wrapText="1"/>
    </xf>
    <xf numFmtId="164" fontId="60" fillId="4" borderId="4" xfId="0" applyNumberFormat="1" applyFont="1" applyFill="1" applyBorder="1" applyAlignment="1">
      <alignment vertical="top"/>
    </xf>
    <xf numFmtId="0" fontId="59" fillId="0" borderId="26" xfId="0" applyFont="1" applyBorder="1" applyAlignment="1">
      <alignment horizontal="left" vertical="top" wrapText="1"/>
    </xf>
    <xf numFmtId="3" fontId="59" fillId="0" borderId="19" xfId="0" applyNumberFormat="1" applyFont="1" applyBorder="1" applyAlignment="1">
      <alignment horizontal="right" vertical="top" wrapText="1"/>
    </xf>
    <xf numFmtId="0" fontId="59" fillId="4" borderId="14" xfId="0" applyFont="1" applyFill="1" applyBorder="1" applyAlignment="1">
      <alignment horizontal="left" vertical="top" wrapText="1"/>
    </xf>
    <xf numFmtId="3" fontId="58" fillId="4" borderId="14" xfId="0" applyNumberFormat="1" applyFont="1" applyFill="1" applyBorder="1" applyAlignment="1">
      <alignment horizontal="right" vertical="top" wrapText="1"/>
    </xf>
    <xf numFmtId="0" fontId="59" fillId="0" borderId="4" xfId="0" quotePrefix="1" applyFont="1" applyBorder="1" applyAlignment="1">
      <alignment horizontal="left" vertical="top" wrapText="1"/>
    </xf>
    <xf numFmtId="0" fontId="65" fillId="0" borderId="14" xfId="0" quotePrefix="1" applyFont="1" applyBorder="1" applyAlignment="1">
      <alignment vertical="top" wrapText="1"/>
    </xf>
    <xf numFmtId="164" fontId="60" fillId="0" borderId="4" xfId="0" quotePrefix="1" applyNumberFormat="1" applyFont="1" applyBorder="1" applyAlignment="1">
      <alignment vertical="top" wrapText="1"/>
    </xf>
    <xf numFmtId="164" fontId="60" fillId="48" borderId="4" xfId="0" quotePrefix="1" applyNumberFormat="1" applyFont="1" applyFill="1" applyBorder="1" applyAlignment="1">
      <alignment vertical="top" wrapText="1"/>
    </xf>
    <xf numFmtId="164" fontId="60" fillId="50" borderId="4" xfId="0" applyNumberFormat="1" applyFont="1" applyFill="1" applyBorder="1" applyAlignment="1">
      <alignment vertical="top"/>
    </xf>
    <xf numFmtId="0" fontId="60" fillId="49" borderId="4" xfId="0" quotePrefix="1" applyNumberFormat="1" applyFont="1" applyFill="1" applyBorder="1" applyAlignment="1">
      <alignment vertical="top" wrapText="1"/>
    </xf>
    <xf numFmtId="164" fontId="60" fillId="3" borderId="4" xfId="0" applyNumberFormat="1" applyFont="1" applyFill="1" applyBorder="1" applyAlignment="1">
      <alignment vertical="top"/>
    </xf>
    <xf numFmtId="3" fontId="59" fillId="48" borderId="14" xfId="0" applyNumberFormat="1" applyFont="1" applyFill="1" applyBorder="1" applyAlignment="1">
      <alignment horizontal="right" vertical="top" wrapText="1"/>
    </xf>
    <xf numFmtId="0" fontId="59" fillId="50" borderId="14" xfId="0" applyFont="1" applyFill="1" applyBorder="1" applyAlignment="1">
      <alignment horizontal="left" vertical="top" wrapText="1"/>
    </xf>
    <xf numFmtId="3" fontId="59" fillId="50" borderId="14" xfId="0" applyNumberFormat="1" applyFont="1" applyFill="1" applyBorder="1" applyAlignment="1">
      <alignment horizontal="right" vertical="top" wrapText="1"/>
    </xf>
    <xf numFmtId="0" fontId="59" fillId="49" borderId="14" xfId="0" applyFont="1" applyFill="1" applyBorder="1" applyAlignment="1">
      <alignment horizontal="left" vertical="top" wrapText="1"/>
    </xf>
    <xf numFmtId="3" fontId="59" fillId="49" borderId="14" xfId="0" applyNumberFormat="1" applyFont="1" applyFill="1" applyBorder="1" applyAlignment="1">
      <alignment horizontal="right" vertical="top" wrapText="1"/>
    </xf>
    <xf numFmtId="0" fontId="59" fillId="3" borderId="14" xfId="0" applyFont="1" applyFill="1" applyBorder="1" applyAlignment="1">
      <alignment horizontal="left" vertical="top" wrapText="1"/>
    </xf>
    <xf numFmtId="3" fontId="58" fillId="3" borderId="14" xfId="0" applyNumberFormat="1" applyFont="1" applyFill="1" applyBorder="1" applyAlignment="1">
      <alignment horizontal="right" vertical="top" wrapText="1"/>
    </xf>
    <xf numFmtId="3" fontId="59" fillId="0" borderId="4" xfId="0" applyNumberFormat="1" applyFont="1" applyBorder="1" applyAlignment="1">
      <alignment horizontal="right" vertical="top" wrapText="1"/>
    </xf>
    <xf numFmtId="3" fontId="59" fillId="31" borderId="16" xfId="0" applyNumberFormat="1" applyFont="1" applyFill="1" applyBorder="1" applyAlignment="1">
      <alignment horizontal="right" vertical="top" wrapText="1"/>
    </xf>
    <xf numFmtId="3" fontId="59" fillId="34" borderId="16" xfId="0" applyNumberFormat="1" applyFont="1" applyFill="1" applyBorder="1" applyAlignment="1">
      <alignment horizontal="right" vertical="top" wrapText="1"/>
    </xf>
    <xf numFmtId="3" fontId="59" fillId="27" borderId="16" xfId="0" applyNumberFormat="1" applyFont="1" applyFill="1" applyBorder="1" applyAlignment="1">
      <alignment horizontal="right" vertical="top" wrapText="1"/>
    </xf>
    <xf numFmtId="0" fontId="67" fillId="0" borderId="14" xfId="0" applyFont="1" applyBorder="1" applyAlignment="1">
      <alignment vertical="top" wrapText="1"/>
    </xf>
    <xf numFmtId="3" fontId="58" fillId="4" borderId="4" xfId="0" applyNumberFormat="1" applyFont="1" applyFill="1" applyBorder="1" applyAlignment="1">
      <alignment horizontal="right" vertical="top" wrapText="1"/>
    </xf>
    <xf numFmtId="0" fontId="63" fillId="0" borderId="19" xfId="0" applyFont="1" applyBorder="1" applyAlignment="1">
      <alignment vertical="top" wrapText="1"/>
    </xf>
    <xf numFmtId="0" fontId="65" fillId="0" borderId="22" xfId="0" applyFont="1" applyBorder="1" applyAlignment="1">
      <alignment vertical="top" wrapText="1"/>
    </xf>
    <xf numFmtId="3" fontId="59" fillId="0" borderId="4" xfId="0" applyNumberFormat="1" applyFont="1" applyBorder="1" applyAlignment="1">
      <alignment horizontal="right" vertical="top"/>
    </xf>
    <xf numFmtId="0" fontId="59" fillId="0" borderId="10" xfId="0" applyFont="1" applyBorder="1" applyAlignment="1">
      <alignment horizontal="center" vertical="top" wrapText="1"/>
    </xf>
    <xf numFmtId="0" fontId="59" fillId="0" borderId="27" xfId="0" applyFont="1" applyBorder="1" applyAlignment="1">
      <alignment horizontal="center" vertical="top" wrapText="1"/>
    </xf>
    <xf numFmtId="0" fontId="25" fillId="2" borderId="8" xfId="0" applyFont="1" applyFill="1" applyBorder="1" applyAlignment="1">
      <alignment horizontal="center" vertical="center" wrapText="1"/>
    </xf>
    <xf numFmtId="0" fontId="74" fillId="2" borderId="8" xfId="0" applyFont="1" applyFill="1" applyBorder="1" applyAlignment="1">
      <alignment horizontal="center" vertical="center"/>
    </xf>
    <xf numFmtId="0" fontId="74" fillId="2" borderId="8" xfId="0" applyFont="1" applyFill="1" applyBorder="1" applyAlignment="1">
      <alignment horizontal="center" vertical="center" wrapText="1"/>
    </xf>
    <xf numFmtId="164" fontId="74" fillId="2" borderId="8" xfId="0" applyNumberFormat="1" applyFont="1" applyFill="1" applyBorder="1" applyAlignment="1">
      <alignment horizontal="center" vertical="center" wrapText="1"/>
    </xf>
    <xf numFmtId="0" fontId="4" fillId="0" borderId="8" xfId="0" applyFont="1" applyBorder="1" applyAlignment="1">
      <alignment horizontal="left" vertical="top" wrapText="1"/>
    </xf>
    <xf numFmtId="0" fontId="9" fillId="0" borderId="8" xfId="0" applyFont="1" applyBorder="1" applyAlignment="1">
      <alignment horizontal="left" vertical="top" wrapText="1"/>
    </xf>
    <xf numFmtId="0" fontId="9" fillId="0" borderId="8" xfId="0" applyFont="1" applyBorder="1" applyAlignment="1">
      <alignment horizontal="center" vertical="top" wrapText="1"/>
    </xf>
    <xf numFmtId="164" fontId="30" fillId="0" borderId="8" xfId="0" applyNumberFormat="1" applyFont="1" applyBorder="1" applyAlignment="1">
      <alignment vertical="top"/>
    </xf>
    <xf numFmtId="0" fontId="30" fillId="36" borderId="8" xfId="0" applyNumberFormat="1" applyFont="1" applyFill="1" applyBorder="1" applyAlignment="1" applyProtection="1">
      <alignment horizontal="center" vertical="top"/>
    </xf>
    <xf numFmtId="4" fontId="30" fillId="0" borderId="8" xfId="0" applyNumberFormat="1" applyFont="1" applyBorder="1" applyAlignment="1">
      <alignment vertical="top"/>
    </xf>
    <xf numFmtId="0" fontId="4" fillId="3" borderId="8"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8" xfId="0" applyFont="1" applyFill="1" applyBorder="1" applyAlignment="1">
      <alignment horizontal="center" vertical="top" wrapText="1"/>
    </xf>
    <xf numFmtId="164" fontId="30" fillId="3" borderId="8" xfId="0" applyNumberFormat="1" applyFont="1" applyFill="1" applyBorder="1" applyAlignment="1">
      <alignment vertical="top"/>
    </xf>
    <xf numFmtId="0" fontId="30" fillId="3" borderId="8" xfId="0" applyFont="1" applyFill="1" applyBorder="1" applyAlignment="1">
      <alignment vertical="top"/>
    </xf>
    <xf numFmtId="0" fontId="30" fillId="37" borderId="8" xfId="0" applyNumberFormat="1" applyFont="1" applyFill="1" applyBorder="1" applyAlignment="1">
      <alignment horizontal="center" vertical="top"/>
    </xf>
    <xf numFmtId="0" fontId="4" fillId="4" borderId="8"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8" xfId="0" applyFont="1" applyFill="1" applyBorder="1" applyAlignment="1">
      <alignment horizontal="center" vertical="top" wrapText="1"/>
    </xf>
    <xf numFmtId="164" fontId="30" fillId="4" borderId="8" xfId="0" applyNumberFormat="1" applyFont="1" applyFill="1" applyBorder="1" applyAlignment="1">
      <alignment vertical="top"/>
    </xf>
    <xf numFmtId="0" fontId="30" fillId="4" borderId="8" xfId="0" applyFont="1" applyFill="1" applyBorder="1" applyAlignment="1">
      <alignment vertical="top"/>
    </xf>
    <xf numFmtId="0" fontId="30" fillId="38" borderId="8" xfId="0" applyFont="1" applyFill="1" applyBorder="1" applyAlignment="1">
      <alignment horizontal="center" vertical="top"/>
    </xf>
    <xf numFmtId="0" fontId="4" fillId="5" borderId="8"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2" xfId="0" applyFont="1" applyFill="1" applyBorder="1" applyAlignment="1">
      <alignment horizontal="center" vertical="top" wrapText="1"/>
    </xf>
    <xf numFmtId="0" fontId="9" fillId="5" borderId="2" xfId="0" applyFont="1" applyFill="1" applyBorder="1" applyAlignment="1">
      <alignment horizontal="left" vertical="top" wrapText="1"/>
    </xf>
    <xf numFmtId="3" fontId="4" fillId="5" borderId="2" xfId="0" applyNumberFormat="1" applyFont="1" applyFill="1" applyBorder="1" applyAlignment="1">
      <alignment horizontal="right" vertical="top" wrapText="1"/>
    </xf>
    <xf numFmtId="164" fontId="30" fillId="5" borderId="8" xfId="0" applyNumberFormat="1" applyFont="1" applyFill="1" applyBorder="1" applyAlignment="1">
      <alignment vertical="top"/>
    </xf>
    <xf numFmtId="9" fontId="30" fillId="5" borderId="8" xfId="0" applyNumberFormat="1" applyFont="1" applyFill="1" applyBorder="1" applyAlignment="1">
      <alignment vertical="top"/>
    </xf>
    <xf numFmtId="0" fontId="30" fillId="39" borderId="8" xfId="0" applyFont="1" applyFill="1" applyBorder="1" applyAlignment="1">
      <alignment horizontal="center" vertical="top"/>
    </xf>
    <xf numFmtId="0" fontId="9" fillId="0" borderId="3" xfId="0" applyFont="1" applyBorder="1" applyAlignment="1">
      <alignment horizontal="left" vertical="top" wrapText="1"/>
    </xf>
    <xf numFmtId="0" fontId="9" fillId="0" borderId="14" xfId="0" applyFont="1" applyBorder="1" applyAlignment="1">
      <alignment horizontal="center" vertical="top" wrapText="1"/>
    </xf>
    <xf numFmtId="0" fontId="9" fillId="33" borderId="14" xfId="0" applyFont="1" applyFill="1" applyBorder="1" applyAlignment="1">
      <alignment vertical="top" wrapText="1"/>
    </xf>
    <xf numFmtId="3" fontId="9" fillId="33" borderId="14" xfId="0" applyNumberFormat="1" applyFont="1" applyFill="1" applyBorder="1" applyAlignment="1">
      <alignment horizontal="right" vertical="top" wrapText="1"/>
    </xf>
    <xf numFmtId="0" fontId="9" fillId="12" borderId="4" xfId="0" applyFont="1" applyFill="1" applyBorder="1" applyAlignment="1">
      <alignment horizontal="left" vertical="top" wrapText="1"/>
    </xf>
    <xf numFmtId="0" fontId="30" fillId="36" borderId="8" xfId="0" applyFont="1" applyFill="1" applyBorder="1" applyAlignment="1">
      <alignment horizontal="center" vertical="top"/>
    </xf>
    <xf numFmtId="0" fontId="77" fillId="33" borderId="17" xfId="0" quotePrefix="1" applyFont="1" applyFill="1" applyBorder="1" applyAlignment="1">
      <alignment vertical="top" wrapText="1"/>
    </xf>
    <xf numFmtId="3" fontId="78" fillId="32" borderId="18" xfId="0" applyNumberFormat="1" applyFont="1" applyFill="1" applyBorder="1" applyAlignment="1">
      <alignment horizontal="right" vertical="top" wrapText="1"/>
    </xf>
    <xf numFmtId="0" fontId="30" fillId="12" borderId="8" xfId="0" applyNumberFormat="1" applyFont="1" applyFill="1" applyBorder="1" applyAlignment="1">
      <alignment horizontal="left" vertical="top" wrapText="1"/>
    </xf>
    <xf numFmtId="0" fontId="30" fillId="31" borderId="8" xfId="0" applyFont="1" applyFill="1" applyBorder="1" applyAlignment="1">
      <alignment horizontal="center" vertical="top"/>
    </xf>
    <xf numFmtId="0" fontId="46" fillId="33" borderId="16" xfId="0" applyFont="1" applyFill="1" applyBorder="1" applyAlignment="1">
      <alignment vertical="top" wrapText="1"/>
    </xf>
    <xf numFmtId="3" fontId="9" fillId="32" borderId="15" xfId="0" applyNumberFormat="1" applyFont="1" applyFill="1" applyBorder="1" applyAlignment="1">
      <alignment horizontal="right" vertical="top" wrapText="1"/>
    </xf>
    <xf numFmtId="0" fontId="9" fillId="4" borderId="7" xfId="0" applyFont="1" applyFill="1" applyBorder="1" applyAlignment="1">
      <alignment horizontal="center" vertical="top" wrapText="1"/>
    </xf>
    <xf numFmtId="0" fontId="9" fillId="5" borderId="8" xfId="0" applyFont="1" applyFill="1" applyBorder="1" applyAlignment="1">
      <alignment horizontal="center" vertical="top" wrapText="1"/>
    </xf>
    <xf numFmtId="0" fontId="30" fillId="5" borderId="8" xfId="0" applyFont="1" applyFill="1" applyBorder="1" applyAlignment="1">
      <alignment vertical="top"/>
    </xf>
    <xf numFmtId="0" fontId="30" fillId="40" borderId="8" xfId="0" applyFont="1" applyFill="1" applyBorder="1" applyAlignment="1">
      <alignment horizontal="center" vertical="top"/>
    </xf>
    <xf numFmtId="0" fontId="9" fillId="6" borderId="8" xfId="0" applyFont="1" applyFill="1" applyBorder="1" applyAlignment="1">
      <alignment horizontal="left" vertical="top" wrapText="1"/>
    </xf>
    <xf numFmtId="0" fontId="9" fillId="6" borderId="8" xfId="0" applyFont="1" applyFill="1" applyBorder="1" applyAlignment="1">
      <alignment horizontal="center" vertical="top" wrapText="1"/>
    </xf>
    <xf numFmtId="0" fontId="4" fillId="0" borderId="2" xfId="0" applyFont="1" applyBorder="1" applyAlignment="1">
      <alignment horizontal="left" vertical="top" wrapText="1"/>
    </xf>
    <xf numFmtId="0" fontId="9" fillId="7" borderId="2" xfId="0" applyFont="1" applyFill="1" applyBorder="1" applyAlignment="1">
      <alignment horizontal="left" vertical="top" wrapText="1"/>
    </xf>
    <xf numFmtId="0" fontId="9" fillId="7" borderId="2" xfId="0" applyFont="1" applyFill="1" applyBorder="1" applyAlignment="1">
      <alignment horizontal="center" vertical="top" wrapText="1"/>
    </xf>
    <xf numFmtId="0" fontId="9" fillId="7" borderId="8" xfId="0" applyFont="1" applyFill="1" applyBorder="1" applyAlignment="1">
      <alignment horizontal="left" vertical="top" wrapText="1"/>
    </xf>
    <xf numFmtId="0" fontId="9" fillId="47" borderId="2" xfId="0" applyFont="1" applyFill="1" applyBorder="1" applyAlignment="1">
      <alignment horizontal="left" vertical="top" wrapText="1"/>
    </xf>
    <xf numFmtId="0" fontId="9" fillId="47" borderId="2" xfId="0" applyFont="1" applyFill="1" applyBorder="1" applyAlignment="1">
      <alignment horizontal="center" vertical="top" wrapText="1"/>
    </xf>
    <xf numFmtId="3" fontId="4" fillId="47" borderId="8" xfId="0" applyNumberFormat="1" applyFont="1" applyFill="1" applyBorder="1" applyAlignment="1">
      <alignment horizontal="right" vertical="top" wrapText="1"/>
    </xf>
    <xf numFmtId="0" fontId="9" fillId="0" borderId="10" xfId="0" applyFont="1" applyBorder="1" applyAlignment="1">
      <alignment horizontal="center" vertical="top" wrapText="1"/>
    </xf>
    <xf numFmtId="0" fontId="9" fillId="0" borderId="14" xfId="0" applyFont="1" applyBorder="1" applyAlignment="1">
      <alignment horizontal="left" vertical="top" wrapText="1"/>
    </xf>
    <xf numFmtId="3" fontId="9" fillId="0" borderId="4" xfId="0" applyNumberFormat="1" applyFont="1" applyBorder="1" applyAlignment="1">
      <alignment horizontal="right" vertical="top" wrapText="1"/>
    </xf>
    <xf numFmtId="0" fontId="9" fillId="0" borderId="27" xfId="0" applyFont="1" applyBorder="1" applyAlignment="1">
      <alignment horizontal="center" vertical="top" wrapText="1"/>
    </xf>
    <xf numFmtId="0" fontId="78" fillId="0" borderId="14" xfId="0" applyFont="1" applyBorder="1" applyAlignment="1">
      <alignment vertical="top" wrapText="1"/>
    </xf>
    <xf numFmtId="3" fontId="9" fillId="31" borderId="16" xfId="0" applyNumberFormat="1" applyFont="1" applyFill="1" applyBorder="1" applyAlignment="1">
      <alignment horizontal="right" vertical="top" wrapText="1"/>
    </xf>
    <xf numFmtId="0" fontId="30" fillId="41" borderId="8" xfId="0" applyFont="1" applyFill="1" applyBorder="1" applyAlignment="1">
      <alignment horizontal="center" vertical="top"/>
    </xf>
    <xf numFmtId="0" fontId="46" fillId="0" borderId="17" xfId="0" applyFont="1" applyBorder="1" applyAlignment="1">
      <alignment vertical="top" wrapText="1"/>
    </xf>
    <xf numFmtId="3" fontId="9" fillId="34" borderId="15" xfId="0" applyNumberFormat="1" applyFont="1" applyFill="1" applyBorder="1" applyAlignment="1">
      <alignment horizontal="righ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46" fillId="0" borderId="19" xfId="0" applyFont="1" applyBorder="1" applyAlignment="1">
      <alignment vertical="top" wrapText="1"/>
    </xf>
    <xf numFmtId="3" fontId="9" fillId="27" borderId="15" xfId="0" applyNumberFormat="1" applyFont="1" applyFill="1" applyBorder="1" applyAlignment="1">
      <alignment horizontal="right" vertical="top" wrapText="1"/>
    </xf>
    <xf numFmtId="3" fontId="9" fillId="47" borderId="8" xfId="0" applyNumberFormat="1" applyFont="1" applyFill="1" applyBorder="1" applyAlignment="1">
      <alignment horizontal="right" vertical="top" wrapText="1"/>
    </xf>
    <xf numFmtId="3" fontId="9" fillId="0" borderId="4" xfId="0" applyNumberFormat="1" applyFont="1" applyBorder="1" applyAlignment="1">
      <alignment horizontal="right" vertical="top"/>
    </xf>
    <xf numFmtId="0" fontId="46" fillId="0" borderId="14" xfId="0" applyFont="1" applyBorder="1" applyAlignment="1">
      <alignment vertical="top" wrapText="1"/>
    </xf>
    <xf numFmtId="164" fontId="30" fillId="0" borderId="8" xfId="0" applyNumberFormat="1" applyFont="1" applyBorder="1" applyAlignment="1">
      <alignment horizontal="left" vertical="top" wrapText="1"/>
    </xf>
    <xf numFmtId="3" fontId="9" fillId="35" borderId="15" xfId="0" applyNumberFormat="1" applyFont="1" applyFill="1" applyBorder="1" applyAlignment="1">
      <alignment horizontal="right" vertical="top" wrapText="1"/>
    </xf>
    <xf numFmtId="0" fontId="46" fillId="0" borderId="16" xfId="0" applyFont="1" applyBorder="1" applyAlignment="1">
      <alignment vertical="top" wrapText="1"/>
    </xf>
    <xf numFmtId="3" fontId="9" fillId="47" borderId="8" xfId="0" applyNumberFormat="1" applyFont="1" applyFill="1" applyBorder="1" applyAlignment="1">
      <alignment horizontal="right" vertical="top"/>
    </xf>
    <xf numFmtId="3" fontId="9" fillId="31" borderId="15" xfId="0" applyNumberFormat="1" applyFont="1" applyFill="1" applyBorder="1" applyAlignment="1">
      <alignment horizontal="right" vertical="top" wrapText="1"/>
    </xf>
    <xf numFmtId="3" fontId="9" fillId="34" borderId="16" xfId="0" applyNumberFormat="1" applyFont="1" applyFill="1" applyBorder="1" applyAlignment="1">
      <alignment horizontal="right" vertical="top" wrapText="1"/>
    </xf>
    <xf numFmtId="3" fontId="9" fillId="27" borderId="16" xfId="0" applyNumberFormat="1" applyFont="1" applyFill="1" applyBorder="1" applyAlignment="1">
      <alignment horizontal="right" vertical="top" wrapText="1"/>
    </xf>
    <xf numFmtId="0" fontId="81" fillId="0" borderId="8" xfId="0" applyFont="1" applyBorder="1" applyAlignment="1">
      <alignment horizontal="left" vertical="top" wrapText="1"/>
    </xf>
    <xf numFmtId="3" fontId="9" fillId="31" borderId="20" xfId="0" applyNumberFormat="1" applyFont="1" applyFill="1" applyBorder="1" applyAlignment="1">
      <alignment horizontal="right" vertical="top" wrapText="1"/>
    </xf>
    <xf numFmtId="3" fontId="9" fillId="0" borderId="14" xfId="0" applyNumberFormat="1" applyFont="1" applyBorder="1" applyAlignment="1">
      <alignment horizontal="right" vertical="top" wrapText="1"/>
    </xf>
    <xf numFmtId="164" fontId="30" fillId="0" borderId="4" xfId="0" applyNumberFormat="1" applyFont="1" applyBorder="1" applyAlignment="1">
      <alignment vertical="top"/>
    </xf>
    <xf numFmtId="0" fontId="78" fillId="0" borderId="17" xfId="0" quotePrefix="1" applyFont="1" applyBorder="1" applyAlignment="1">
      <alignment vertical="top" wrapText="1"/>
    </xf>
    <xf numFmtId="3" fontId="9" fillId="31" borderId="18" xfId="0" applyNumberFormat="1" applyFont="1" applyFill="1" applyBorder="1" applyAlignment="1">
      <alignment horizontal="right" vertical="top" wrapText="1"/>
    </xf>
    <xf numFmtId="0" fontId="9" fillId="0" borderId="8" xfId="0" quotePrefix="1" applyFont="1" applyBorder="1" applyAlignment="1">
      <alignment horizontal="left" vertical="top" wrapText="1"/>
    </xf>
    <xf numFmtId="3" fontId="9" fillId="27" borderId="20" xfId="0" applyNumberFormat="1" applyFont="1" applyFill="1" applyBorder="1" applyAlignment="1">
      <alignment horizontal="right" vertical="top" wrapText="1"/>
    </xf>
    <xf numFmtId="3" fontId="9" fillId="35" borderId="18" xfId="0" applyNumberFormat="1" applyFont="1" applyFill="1" applyBorder="1" applyAlignment="1">
      <alignment horizontal="right" vertical="top" wrapText="1"/>
    </xf>
    <xf numFmtId="0" fontId="9" fillId="5" borderId="3" xfId="0" applyFont="1" applyFill="1" applyBorder="1" applyAlignment="1">
      <alignment horizontal="left" vertical="top" wrapText="1"/>
    </xf>
    <xf numFmtId="0" fontId="9" fillId="5" borderId="14" xfId="0" applyFont="1" applyFill="1" applyBorder="1" applyAlignment="1">
      <alignment horizontal="center" vertical="top" wrapText="1"/>
    </xf>
    <xf numFmtId="0" fontId="9" fillId="5" borderId="14" xfId="0" applyFont="1" applyFill="1" applyBorder="1" applyAlignment="1">
      <alignment horizontal="left" vertical="top" wrapText="1"/>
    </xf>
    <xf numFmtId="3" fontId="4" fillId="5" borderId="14" xfId="0" applyNumberFormat="1" applyFont="1" applyFill="1" applyBorder="1" applyAlignment="1">
      <alignment horizontal="right" vertical="top" wrapText="1"/>
    </xf>
    <xf numFmtId="164" fontId="30" fillId="5" borderId="4" xfId="0" applyNumberFormat="1" applyFont="1" applyFill="1" applyBorder="1" applyAlignment="1">
      <alignment vertical="top"/>
    </xf>
    <xf numFmtId="3" fontId="9" fillId="32" borderId="14" xfId="0" applyNumberFormat="1" applyFont="1" applyFill="1" applyBorder="1" applyAlignment="1">
      <alignment horizontal="right" vertical="top" wrapText="1"/>
    </xf>
    <xf numFmtId="0" fontId="78" fillId="0" borderId="4" xfId="0" quotePrefix="1" applyFont="1" applyBorder="1" applyAlignment="1">
      <alignment horizontal="left" vertical="top" wrapText="1"/>
    </xf>
    <xf numFmtId="0" fontId="78" fillId="0" borderId="19" xfId="0" applyFont="1" applyBorder="1" applyAlignment="1">
      <alignment vertical="top" wrapText="1"/>
    </xf>
    <xf numFmtId="0" fontId="9" fillId="4" borderId="3" xfId="0" applyFont="1" applyFill="1" applyBorder="1" applyAlignment="1">
      <alignment horizontal="left" vertical="top" wrapText="1"/>
    </xf>
    <xf numFmtId="0" fontId="9" fillId="4" borderId="14" xfId="0" applyFont="1" applyFill="1" applyBorder="1" applyAlignment="1">
      <alignment horizontal="center" vertical="top" wrapText="1"/>
    </xf>
    <xf numFmtId="0" fontId="9" fillId="4" borderId="14" xfId="0" applyFont="1" applyFill="1" applyBorder="1" applyAlignment="1">
      <alignment horizontal="left" vertical="top" wrapText="1"/>
    </xf>
    <xf numFmtId="3" fontId="4" fillId="4" borderId="4" xfId="0" applyNumberFormat="1" applyFont="1" applyFill="1" applyBorder="1" applyAlignment="1">
      <alignment horizontal="right" vertical="top" wrapText="1"/>
    </xf>
    <xf numFmtId="9" fontId="9" fillId="5" borderId="14" xfId="0" applyNumberFormat="1" applyFont="1" applyFill="1" applyBorder="1" applyAlignment="1">
      <alignment horizontal="center" vertical="top" wrapText="1"/>
    </xf>
    <xf numFmtId="3" fontId="4" fillId="5" borderId="4" xfId="0" applyNumberFormat="1" applyFont="1" applyFill="1" applyBorder="1" applyAlignment="1">
      <alignment horizontal="right" vertical="top" wrapText="1"/>
    </xf>
    <xf numFmtId="0" fontId="46" fillId="0" borderId="22" xfId="0" applyFont="1" applyBorder="1" applyAlignment="1">
      <alignment vertical="top" wrapText="1"/>
    </xf>
    <xf numFmtId="3" fontId="9" fillId="0" borderId="20" xfId="0" applyNumberFormat="1" applyFont="1" applyBorder="1" applyAlignment="1">
      <alignment horizontal="right" vertical="top" wrapText="1"/>
    </xf>
    <xf numFmtId="0" fontId="46" fillId="0" borderId="17" xfId="0" quotePrefix="1" applyFont="1" applyBorder="1" applyAlignment="1">
      <alignment vertical="top" wrapText="1"/>
    </xf>
    <xf numFmtId="3" fontId="9" fillId="32" borderId="18" xfId="0" applyNumberFormat="1" applyFont="1" applyFill="1" applyBorder="1" applyAlignment="1">
      <alignment horizontal="right" vertical="top" wrapText="1"/>
    </xf>
    <xf numFmtId="0" fontId="80" fillId="0" borderId="8" xfId="0" quotePrefix="1" applyFont="1" applyBorder="1" applyAlignment="1">
      <alignment horizontal="left" vertical="top" wrapText="1"/>
    </xf>
    <xf numFmtId="3" fontId="9" fillId="0" borderId="15" xfId="0" applyNumberFormat="1" applyFont="1" applyBorder="1" applyAlignment="1">
      <alignment horizontal="right" vertical="top" wrapText="1"/>
    </xf>
    <xf numFmtId="164" fontId="30" fillId="13" borderId="8" xfId="0" quotePrefix="1" applyNumberFormat="1" applyFont="1" applyFill="1" applyBorder="1" applyAlignment="1">
      <alignment vertical="top" wrapText="1"/>
    </xf>
    <xf numFmtId="0" fontId="9" fillId="4" borderId="4"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12" borderId="8" xfId="0" applyFont="1" applyFill="1" applyBorder="1" applyAlignment="1">
      <alignment horizontal="left" vertical="top" wrapText="1"/>
    </xf>
    <xf numFmtId="0" fontId="9" fillId="0" borderId="4" xfId="0" applyFont="1" applyBorder="1" applyAlignment="1">
      <alignment horizontal="left" vertical="top" wrapText="1"/>
    </xf>
    <xf numFmtId="3" fontId="9" fillId="0" borderId="18" xfId="0" applyNumberFormat="1" applyFont="1" applyBorder="1" applyAlignment="1">
      <alignment horizontal="right" vertical="top" wrapText="1"/>
    </xf>
    <xf numFmtId="0" fontId="9" fillId="4" borderId="12" xfId="0" applyFont="1" applyFill="1" applyBorder="1" applyAlignment="1">
      <alignment horizontal="left" vertical="top" wrapText="1"/>
    </xf>
    <xf numFmtId="3" fontId="4" fillId="4" borderId="2" xfId="0" applyNumberFormat="1" applyFont="1" applyFill="1" applyBorder="1" applyAlignment="1">
      <alignment horizontal="right" vertical="top" wrapText="1"/>
    </xf>
    <xf numFmtId="164" fontId="30" fillId="0" borderId="4" xfId="0" applyNumberFormat="1" applyFont="1" applyBorder="1" applyAlignment="1">
      <alignment vertical="top" wrapText="1"/>
    </xf>
    <xf numFmtId="0" fontId="9" fillId="4" borderId="21" xfId="0" applyFont="1" applyFill="1" applyBorder="1" applyAlignment="1">
      <alignment horizontal="left" vertical="top" wrapText="1"/>
    </xf>
    <xf numFmtId="3" fontId="4" fillId="4" borderId="7" xfId="0" applyNumberFormat="1" applyFont="1" applyFill="1" applyBorder="1" applyAlignment="1">
      <alignment horizontal="right" vertical="top" wrapText="1"/>
    </xf>
    <xf numFmtId="0" fontId="30" fillId="42" borderId="8" xfId="0" applyFont="1" applyFill="1" applyBorder="1" applyAlignment="1">
      <alignment horizontal="center" vertical="top"/>
    </xf>
    <xf numFmtId="43" fontId="4" fillId="5" borderId="4" xfId="0" applyNumberFormat="1" applyFont="1" applyFill="1" applyBorder="1" applyAlignment="1">
      <alignment horizontal="right" vertical="top" wrapText="1"/>
    </xf>
    <xf numFmtId="43" fontId="9" fillId="0" borderId="12" xfId="0" applyNumberFormat="1" applyFont="1" applyBorder="1" applyAlignment="1">
      <alignment horizontal="right" vertical="top" wrapText="1"/>
    </xf>
    <xf numFmtId="0" fontId="46" fillId="0" borderId="24" xfId="0" applyFont="1" applyBorder="1" applyAlignment="1">
      <alignment vertical="top" wrapText="1"/>
    </xf>
    <xf numFmtId="43" fontId="9" fillId="0" borderId="14" xfId="0" applyNumberFormat="1" applyFont="1" applyBorder="1" applyAlignment="1">
      <alignment horizontal="right" vertical="top" wrapText="1"/>
    </xf>
    <xf numFmtId="0" fontId="46" fillId="0" borderId="25" xfId="0" quotePrefix="1" applyFont="1" applyBorder="1" applyAlignment="1">
      <alignment vertical="top" wrapText="1"/>
    </xf>
    <xf numFmtId="4" fontId="9" fillId="0" borderId="14" xfId="0" applyNumberFormat="1" applyFont="1" applyBorder="1" applyAlignment="1">
      <alignment horizontal="right" vertical="top" wrapText="1"/>
    </xf>
    <xf numFmtId="0" fontId="30" fillId="0" borderId="4" xfId="0" quotePrefix="1" applyNumberFormat="1" applyFont="1" applyBorder="1" applyAlignment="1">
      <alignment vertical="top" wrapText="1"/>
    </xf>
    <xf numFmtId="0" fontId="4" fillId="9" borderId="8" xfId="0" applyFont="1" applyFill="1" applyBorder="1" applyAlignment="1">
      <alignment horizontal="left" vertical="top" wrapText="1"/>
    </xf>
    <xf numFmtId="0" fontId="9" fillId="9" borderId="14" xfId="0" applyFont="1" applyFill="1" applyBorder="1" applyAlignment="1">
      <alignment horizontal="left" vertical="top" wrapText="1"/>
    </xf>
    <xf numFmtId="3" fontId="4" fillId="9" borderId="14" xfId="0" applyNumberFormat="1" applyFont="1" applyFill="1" applyBorder="1" applyAlignment="1">
      <alignment horizontal="right" vertical="top" wrapText="1"/>
    </xf>
    <xf numFmtId="3" fontId="9" fillId="12" borderId="8" xfId="0" applyNumberFormat="1" applyFont="1" applyFill="1" applyBorder="1" applyAlignment="1">
      <alignment horizontal="right" vertical="top" wrapText="1"/>
    </xf>
    <xf numFmtId="0" fontId="46" fillId="0" borderId="22" xfId="0" quotePrefix="1" applyFont="1" applyBorder="1" applyAlignment="1">
      <alignment vertical="top" wrapText="1"/>
    </xf>
    <xf numFmtId="3" fontId="9" fillId="33" borderId="23" xfId="0" applyNumberFormat="1" applyFont="1" applyFill="1" applyBorder="1" applyAlignment="1">
      <alignment horizontal="right" vertical="top" wrapText="1"/>
    </xf>
    <xf numFmtId="164" fontId="4" fillId="5" borderId="14" xfId="0" applyNumberFormat="1" applyFont="1" applyFill="1" applyBorder="1" applyAlignment="1">
      <alignment horizontal="right" vertical="top" wrapText="1"/>
    </xf>
    <xf numFmtId="0" fontId="46" fillId="33" borderId="14" xfId="0" applyFont="1" applyFill="1" applyBorder="1" applyAlignment="1">
      <alignment vertical="top" wrapText="1"/>
    </xf>
    <xf numFmtId="164" fontId="30" fillId="12" borderId="4" xfId="0" applyNumberFormat="1" applyFont="1" applyFill="1" applyBorder="1" applyAlignment="1">
      <alignment vertical="top" wrapText="1"/>
    </xf>
    <xf numFmtId="164" fontId="9" fillId="12" borderId="8" xfId="0" applyNumberFormat="1" applyFont="1" applyFill="1" applyBorder="1" applyAlignment="1">
      <alignment horizontal="right" vertical="top" wrapText="1"/>
    </xf>
    <xf numFmtId="0" fontId="46" fillId="33" borderId="17" xfId="0" applyFont="1" applyFill="1" applyBorder="1" applyAlignment="1">
      <alignment vertical="top" wrapText="1"/>
    </xf>
    <xf numFmtId="0" fontId="78" fillId="0" borderId="16" xfId="0" applyFont="1" applyBorder="1" applyAlignment="1">
      <alignment vertical="top" wrapText="1"/>
    </xf>
    <xf numFmtId="3" fontId="9" fillId="33" borderId="15" xfId="0" applyNumberFormat="1" applyFont="1" applyFill="1" applyBorder="1" applyAlignment="1">
      <alignment horizontal="right" vertical="top" wrapText="1"/>
    </xf>
    <xf numFmtId="0" fontId="46" fillId="33" borderId="16" xfId="0" quotePrefix="1" applyFont="1" applyFill="1" applyBorder="1" applyAlignment="1">
      <alignment vertical="top" wrapText="1"/>
    </xf>
    <xf numFmtId="0" fontId="46" fillId="33" borderId="19" xfId="0" applyFont="1" applyFill="1" applyBorder="1" applyAlignment="1">
      <alignment vertical="top" wrapText="1"/>
    </xf>
    <xf numFmtId="0" fontId="83" fillId="0" borderId="3" xfId="0" applyFont="1" applyBorder="1" applyAlignment="1">
      <alignment horizontal="left" vertical="top" wrapText="1"/>
    </xf>
    <xf numFmtId="0" fontId="83" fillId="0" borderId="14" xfId="0" applyFont="1" applyBorder="1" applyAlignment="1">
      <alignment horizontal="center" vertical="top" wrapText="1"/>
    </xf>
    <xf numFmtId="0" fontId="9" fillId="3" borderId="3" xfId="0" applyFont="1" applyFill="1" applyBorder="1" applyAlignment="1">
      <alignment horizontal="left" vertical="top" wrapText="1"/>
    </xf>
    <xf numFmtId="0" fontId="9" fillId="3" borderId="14" xfId="0" applyFont="1" applyFill="1" applyBorder="1" applyAlignment="1">
      <alignment horizontal="center" vertical="top" wrapText="1"/>
    </xf>
    <xf numFmtId="0" fontId="9" fillId="3" borderId="4" xfId="0" applyFont="1" applyFill="1" applyBorder="1" applyAlignment="1">
      <alignment horizontal="left" vertical="top" wrapText="1"/>
    </xf>
    <xf numFmtId="3" fontId="4" fillId="3" borderId="8" xfId="0" applyNumberFormat="1" applyFont="1" applyFill="1" applyBorder="1" applyAlignment="1">
      <alignment horizontal="right" vertical="top" wrapText="1"/>
    </xf>
    <xf numFmtId="0" fontId="9" fillId="5" borderId="12" xfId="0" applyFont="1" applyFill="1" applyBorder="1" applyAlignment="1">
      <alignment horizontal="left" vertical="top" wrapText="1"/>
    </xf>
    <xf numFmtId="3" fontId="9" fillId="0" borderId="16" xfId="0" applyNumberFormat="1" applyFont="1" applyBorder="1" applyAlignment="1">
      <alignment horizontal="right" vertical="top" wrapText="1"/>
    </xf>
    <xf numFmtId="0" fontId="30" fillId="13" borderId="8" xfId="0" quotePrefix="1" applyNumberFormat="1" applyFont="1" applyFill="1" applyBorder="1" applyAlignment="1">
      <alignment vertical="top" wrapText="1"/>
    </xf>
    <xf numFmtId="0" fontId="9" fillId="5" borderId="13" xfId="0" applyFont="1" applyFill="1" applyBorder="1" applyAlignment="1">
      <alignment horizontal="left" vertical="top" wrapText="1"/>
    </xf>
    <xf numFmtId="164" fontId="30" fillId="13" borderId="8" xfId="0" applyNumberFormat="1" applyFont="1" applyFill="1" applyBorder="1" applyAlignment="1">
      <alignment vertical="top"/>
    </xf>
    <xf numFmtId="0" fontId="30" fillId="13" borderId="8" xfId="0" applyFont="1" applyFill="1" applyBorder="1" applyAlignment="1">
      <alignment vertical="top"/>
    </xf>
    <xf numFmtId="164" fontId="30" fillId="13" borderId="8" xfId="0" applyNumberFormat="1" applyFont="1" applyFill="1" applyBorder="1" applyAlignment="1">
      <alignment vertical="top" wrapText="1"/>
    </xf>
    <xf numFmtId="0" fontId="9" fillId="48" borderId="8" xfId="0" applyFont="1" applyFill="1" applyBorder="1" applyAlignment="1">
      <alignment horizontal="left" vertical="top" wrapText="1"/>
    </xf>
    <xf numFmtId="0" fontId="9" fillId="48" borderId="3" xfId="0" applyFont="1" applyFill="1" applyBorder="1" applyAlignment="1">
      <alignment horizontal="left" vertical="top" wrapText="1"/>
    </xf>
    <xf numFmtId="0" fontId="9" fillId="48" borderId="14" xfId="0" applyFont="1" applyFill="1" applyBorder="1" applyAlignment="1">
      <alignment horizontal="center" vertical="top" wrapText="1"/>
    </xf>
    <xf numFmtId="0" fontId="9" fillId="48" borderId="14" xfId="0" applyFont="1" applyFill="1" applyBorder="1" applyAlignment="1">
      <alignment horizontal="left" vertical="top" wrapText="1"/>
    </xf>
    <xf numFmtId="3" fontId="9" fillId="48" borderId="4" xfId="0" applyNumberFormat="1" applyFont="1" applyFill="1" applyBorder="1" applyAlignment="1">
      <alignment horizontal="right" vertical="top" wrapText="1"/>
    </xf>
    <xf numFmtId="164" fontId="30" fillId="48" borderId="8" xfId="0" applyNumberFormat="1" applyFont="1" applyFill="1" applyBorder="1" applyAlignment="1">
      <alignment vertical="top" wrapText="1"/>
    </xf>
    <xf numFmtId="0" fontId="30" fillId="48" borderId="8" xfId="0" applyFont="1" applyFill="1" applyBorder="1" applyAlignment="1">
      <alignment vertical="top"/>
    </xf>
    <xf numFmtId="0" fontId="30" fillId="43" borderId="8" xfId="0" applyFont="1" applyFill="1" applyBorder="1" applyAlignment="1">
      <alignment horizontal="center" vertical="top"/>
    </xf>
    <xf numFmtId="0" fontId="9" fillId="0" borderId="26" xfId="0" applyFont="1" applyBorder="1" applyAlignment="1">
      <alignment horizontal="left" vertical="top" wrapText="1"/>
    </xf>
    <xf numFmtId="3" fontId="9" fillId="0" borderId="19" xfId="0" applyNumberFormat="1" applyFont="1" applyBorder="1" applyAlignment="1">
      <alignment horizontal="right" vertical="top" wrapText="1"/>
    </xf>
    <xf numFmtId="3" fontId="4" fillId="4" borderId="14" xfId="0" applyNumberFormat="1" applyFont="1" applyFill="1" applyBorder="1" applyAlignment="1">
      <alignment horizontal="right" vertical="top" wrapText="1"/>
    </xf>
    <xf numFmtId="164" fontId="30" fillId="4" borderId="4" xfId="0" applyNumberFormat="1" applyFont="1" applyFill="1" applyBorder="1" applyAlignment="1">
      <alignment vertical="top"/>
    </xf>
    <xf numFmtId="0" fontId="46" fillId="0" borderId="14" xfId="0" quotePrefix="1" applyFont="1" applyBorder="1" applyAlignment="1">
      <alignment vertical="top" wrapText="1"/>
    </xf>
    <xf numFmtId="0" fontId="9" fillId="0" borderId="4" xfId="0" quotePrefix="1" applyFont="1" applyBorder="1" applyAlignment="1">
      <alignment horizontal="left" vertical="top" wrapText="1"/>
    </xf>
    <xf numFmtId="0" fontId="30" fillId="0" borderId="8" xfId="0" applyNumberFormat="1" applyFont="1" applyBorder="1" applyAlignment="1">
      <alignment vertical="top" wrapText="1"/>
    </xf>
    <xf numFmtId="164" fontId="30" fillId="0" borderId="4" xfId="0" quotePrefix="1" applyNumberFormat="1" applyFont="1" applyBorder="1" applyAlignment="1">
      <alignment vertical="top" wrapText="1"/>
    </xf>
    <xf numFmtId="3" fontId="9" fillId="48" borderId="14" xfId="0" applyNumberFormat="1" applyFont="1" applyFill="1" applyBorder="1" applyAlignment="1">
      <alignment horizontal="right" vertical="top" wrapText="1"/>
    </xf>
    <xf numFmtId="164" fontId="30" fillId="48" borderId="4" xfId="0" quotePrefix="1" applyNumberFormat="1" applyFont="1" applyFill="1" applyBorder="1" applyAlignment="1">
      <alignment vertical="top" wrapText="1"/>
    </xf>
    <xf numFmtId="0" fontId="30" fillId="48" borderId="8" xfId="0" applyFont="1" applyFill="1" applyBorder="1" applyAlignment="1">
      <alignment vertical="top" wrapText="1"/>
    </xf>
    <xf numFmtId="3" fontId="9" fillId="48" borderId="8" xfId="0" applyNumberFormat="1" applyFont="1" applyFill="1" applyBorder="1" applyAlignment="1">
      <alignment horizontal="right" vertical="top" wrapText="1"/>
    </xf>
    <xf numFmtId="0" fontId="4" fillId="50" borderId="8" xfId="0" applyFont="1" applyFill="1" applyBorder="1" applyAlignment="1">
      <alignment horizontal="left" vertical="top" wrapText="1"/>
    </xf>
    <xf numFmtId="0" fontId="9" fillId="50" borderId="3" xfId="0" applyFont="1" applyFill="1" applyBorder="1" applyAlignment="1">
      <alignment horizontal="left" vertical="top" wrapText="1"/>
    </xf>
    <xf numFmtId="0" fontId="9" fillId="50" borderId="14" xfId="0" applyFont="1" applyFill="1" applyBorder="1" applyAlignment="1">
      <alignment horizontal="center" vertical="top" wrapText="1"/>
    </xf>
    <xf numFmtId="0" fontId="9" fillId="50" borderId="14" xfId="0" applyFont="1" applyFill="1" applyBorder="1" applyAlignment="1">
      <alignment horizontal="left" vertical="top" wrapText="1"/>
    </xf>
    <xf numFmtId="3" fontId="9" fillId="50" borderId="14" xfId="0" applyNumberFormat="1" applyFont="1" applyFill="1" applyBorder="1" applyAlignment="1">
      <alignment horizontal="right" vertical="top" wrapText="1"/>
    </xf>
    <xf numFmtId="164" fontId="30" fillId="50" borderId="4" xfId="0" applyNumberFormat="1" applyFont="1" applyFill="1" applyBorder="1" applyAlignment="1">
      <alignment vertical="top"/>
    </xf>
    <xf numFmtId="0" fontId="30" fillId="50" borderId="8" xfId="0" applyFont="1" applyFill="1" applyBorder="1" applyAlignment="1">
      <alignment vertical="top"/>
    </xf>
    <xf numFmtId="3" fontId="9" fillId="50" borderId="8" xfId="0" applyNumberFormat="1" applyFont="1" applyFill="1" applyBorder="1" applyAlignment="1">
      <alignment horizontal="right" vertical="top" wrapText="1"/>
    </xf>
    <xf numFmtId="0" fontId="30" fillId="46" borderId="8" xfId="0" applyFont="1" applyFill="1" applyBorder="1" applyAlignment="1">
      <alignment horizontal="center" vertical="top"/>
    </xf>
    <xf numFmtId="0" fontId="74" fillId="50" borderId="8" xfId="0" applyFont="1" applyFill="1" applyBorder="1" applyAlignment="1">
      <alignment horizontal="left" vertical="top" wrapText="1"/>
    </xf>
    <xf numFmtId="0" fontId="9" fillId="49" borderId="3" xfId="0" applyFont="1" applyFill="1" applyBorder="1" applyAlignment="1">
      <alignment horizontal="left" vertical="top" wrapText="1"/>
    </xf>
    <xf numFmtId="0" fontId="9" fillId="49" borderId="14" xfId="0" applyFont="1" applyFill="1" applyBorder="1" applyAlignment="1">
      <alignment horizontal="center" vertical="top" wrapText="1"/>
    </xf>
    <xf numFmtId="0" fontId="9" fillId="49" borderId="14" xfId="0" applyFont="1" applyFill="1" applyBorder="1" applyAlignment="1">
      <alignment horizontal="left" vertical="top" wrapText="1"/>
    </xf>
    <xf numFmtId="3" fontId="9" fillId="49" borderId="14" xfId="0" applyNumberFormat="1" applyFont="1" applyFill="1" applyBorder="1" applyAlignment="1">
      <alignment horizontal="right" vertical="top" wrapText="1"/>
    </xf>
    <xf numFmtId="0" fontId="30" fillId="49" borderId="4" xfId="0" quotePrefix="1" applyNumberFormat="1" applyFont="1" applyFill="1" applyBorder="1" applyAlignment="1">
      <alignment vertical="top" wrapText="1"/>
    </xf>
    <xf numFmtId="0" fontId="30" fillId="49" borderId="8" xfId="0" applyFont="1" applyFill="1" applyBorder="1" applyAlignment="1">
      <alignment vertical="top" wrapText="1"/>
    </xf>
    <xf numFmtId="3" fontId="9" fillId="49" borderId="8" xfId="0" applyNumberFormat="1" applyFont="1" applyFill="1" applyBorder="1" applyAlignment="1">
      <alignment horizontal="right" vertical="top" wrapText="1"/>
    </xf>
    <xf numFmtId="0" fontId="30" fillId="44" borderId="8" xfId="0" applyFont="1" applyFill="1" applyBorder="1" applyAlignment="1">
      <alignment horizontal="center" vertical="top"/>
    </xf>
    <xf numFmtId="0" fontId="9" fillId="3" borderId="14" xfId="0" applyFont="1" applyFill="1" applyBorder="1" applyAlignment="1">
      <alignment horizontal="left" vertical="top" wrapText="1"/>
    </xf>
    <xf numFmtId="3" fontId="4" fillId="3" borderId="14" xfId="0" applyNumberFormat="1" applyFont="1" applyFill="1" applyBorder="1" applyAlignment="1">
      <alignment horizontal="right" vertical="top" wrapText="1"/>
    </xf>
    <xf numFmtId="164" fontId="30" fillId="3" borderId="4" xfId="0" applyNumberFormat="1" applyFont="1" applyFill="1" applyBorder="1" applyAlignment="1">
      <alignment vertical="top"/>
    </xf>
    <xf numFmtId="0" fontId="30" fillId="45" borderId="8" xfId="0" applyFont="1" applyFill="1" applyBorder="1" applyAlignment="1">
      <alignment horizontal="center" vertical="top"/>
    </xf>
    <xf numFmtId="3" fontId="9" fillId="15" borderId="8" xfId="0" applyNumberFormat="1" applyFont="1" applyFill="1" applyBorder="1" applyAlignment="1">
      <alignment horizontal="right" vertical="top" wrapText="1"/>
    </xf>
    <xf numFmtId="0" fontId="46" fillId="0" borderId="0" xfId="0" applyFont="1"/>
    <xf numFmtId="3" fontId="9" fillId="35" borderId="20" xfId="0" applyNumberFormat="1" applyFont="1" applyFill="1" applyBorder="1" applyAlignment="1">
      <alignment horizontal="right" vertical="top" wrapText="1"/>
    </xf>
    <xf numFmtId="3" fontId="9" fillId="31" borderId="17" xfId="0" applyNumberFormat="1" applyFont="1" applyFill="1" applyBorder="1" applyAlignment="1">
      <alignment horizontal="right" vertical="top" wrapText="1"/>
    </xf>
    <xf numFmtId="3" fontId="82" fillId="0" borderId="0" xfId="0" applyNumberFormat="1" applyFont="1"/>
    <xf numFmtId="3" fontId="82" fillId="0" borderId="0" xfId="0" applyNumberFormat="1" applyFont="1" applyAlignment="1">
      <alignment horizontal="center" vertical="center"/>
    </xf>
    <xf numFmtId="0" fontId="22" fillId="2" borderId="4" xfId="1" applyFont="1" applyFill="1" applyBorder="1" applyAlignment="1">
      <alignment horizontal="center" vertical="center" wrapText="1"/>
    </xf>
    <xf numFmtId="0" fontId="75" fillId="51" borderId="4" xfId="1" applyFont="1" applyFill="1" applyBorder="1"/>
    <xf numFmtId="164" fontId="25" fillId="2" borderId="8" xfId="1" applyNumberFormat="1" applyFont="1" applyFill="1" applyBorder="1" applyAlignment="1">
      <alignment horizontal="center" vertical="center" wrapText="1"/>
    </xf>
    <xf numFmtId="0" fontId="21" fillId="2" borderId="8" xfId="1" applyFont="1" applyFill="1" applyBorder="1" applyAlignment="1">
      <alignment horizontal="center" vertical="center" wrapText="1"/>
    </xf>
    <xf numFmtId="164" fontId="21" fillId="2" borderId="8" xfId="1" applyNumberFormat="1" applyFont="1" applyFill="1" applyBorder="1" applyAlignment="1">
      <alignment horizontal="center" vertical="center" wrapText="1"/>
    </xf>
    <xf numFmtId="0" fontId="5" fillId="52" borderId="8" xfId="1" applyFont="1" applyFill="1" applyBorder="1" applyAlignment="1">
      <alignment horizontal="left" vertical="top" wrapText="1"/>
    </xf>
    <xf numFmtId="164" fontId="4" fillId="52" borderId="8" xfId="1" applyNumberFormat="1" applyFont="1" applyFill="1" applyBorder="1" applyAlignment="1">
      <alignment horizontal="right" vertical="top"/>
    </xf>
    <xf numFmtId="164" fontId="8" fillId="52" borderId="8" xfId="1" applyNumberFormat="1" applyFont="1" applyFill="1" applyBorder="1" applyAlignment="1">
      <alignment horizontal="right" vertical="top"/>
    </xf>
    <xf numFmtId="0" fontId="30" fillId="53" borderId="8" xfId="1" applyFont="1" applyFill="1" applyBorder="1" applyAlignment="1">
      <alignment horizontal="center" vertical="top"/>
    </xf>
    <xf numFmtId="4" fontId="30" fillId="52" borderId="8" xfId="1" applyNumberFormat="1" applyFont="1" applyFill="1" applyBorder="1" applyAlignment="1">
      <alignment vertical="top"/>
    </xf>
    <xf numFmtId="0" fontId="31" fillId="52" borderId="8" xfId="1" applyFont="1" applyFill="1" applyBorder="1" applyAlignment="1">
      <alignment vertical="top" wrapText="1"/>
    </xf>
    <xf numFmtId="0" fontId="5" fillId="54" borderId="8" xfId="1" applyFont="1" applyFill="1" applyBorder="1" applyAlignment="1">
      <alignment horizontal="left" vertical="top" wrapText="1"/>
    </xf>
    <xf numFmtId="164" fontId="4" fillId="54" borderId="8" xfId="1" applyNumberFormat="1" applyFont="1" applyFill="1" applyBorder="1" applyAlignment="1">
      <alignment horizontal="right" vertical="top"/>
    </xf>
    <xf numFmtId="164" fontId="8" fillId="54" borderId="8" xfId="1" applyNumberFormat="1" applyFont="1" applyFill="1" applyBorder="1" applyAlignment="1">
      <alignment horizontal="right" vertical="top"/>
    </xf>
    <xf numFmtId="4" fontId="30" fillId="55" borderId="8" xfId="1" applyNumberFormat="1" applyFont="1" applyFill="1" applyBorder="1" applyAlignment="1">
      <alignment vertical="top"/>
    </xf>
    <xf numFmtId="0" fontId="31" fillId="54" borderId="8" xfId="1" applyFont="1" applyFill="1" applyBorder="1" applyAlignment="1">
      <alignment vertical="top" wrapText="1"/>
    </xf>
    <xf numFmtId="0" fontId="5" fillId="56" borderId="8" xfId="1" applyFont="1" applyFill="1" applyBorder="1" applyAlignment="1">
      <alignment horizontal="left" vertical="top" wrapText="1"/>
    </xf>
    <xf numFmtId="3" fontId="4" fillId="56" borderId="8" xfId="1" applyNumberFormat="1" applyFont="1" applyFill="1" applyBorder="1" applyAlignment="1">
      <alignment horizontal="right" vertical="top" wrapText="1"/>
    </xf>
    <xf numFmtId="3" fontId="8" fillId="56" borderId="8" xfId="1" applyNumberFormat="1" applyFont="1" applyFill="1" applyBorder="1" applyAlignment="1">
      <alignment horizontal="right" vertical="top" wrapText="1"/>
    </xf>
    <xf numFmtId="0" fontId="30" fillId="18" borderId="8" xfId="1" applyFont="1" applyFill="1" applyBorder="1" applyAlignment="1">
      <alignment horizontal="center" vertical="top"/>
    </xf>
    <xf numFmtId="4" fontId="30" fillId="0" borderId="8" xfId="1" applyNumberFormat="1" applyFont="1" applyBorder="1" applyAlignment="1">
      <alignment vertical="top"/>
    </xf>
    <xf numFmtId="0" fontId="84" fillId="56" borderId="8" xfId="1" applyFont="1" applyFill="1" applyBorder="1" applyAlignment="1">
      <alignment vertical="top" wrapText="1"/>
    </xf>
    <xf numFmtId="0" fontId="84" fillId="56" borderId="8" xfId="1" quotePrefix="1" applyFont="1" applyFill="1" applyBorder="1" applyAlignment="1">
      <alignment vertical="top" wrapText="1"/>
    </xf>
    <xf numFmtId="164" fontId="4" fillId="56" borderId="8" xfId="1" applyNumberFormat="1" applyFont="1" applyFill="1" applyBorder="1" applyAlignment="1">
      <alignment horizontal="right" vertical="top"/>
    </xf>
    <xf numFmtId="164" fontId="8" fillId="56" borderId="8" xfId="1" applyNumberFormat="1" applyFont="1" applyFill="1" applyBorder="1" applyAlignment="1">
      <alignment horizontal="right" vertical="top"/>
    </xf>
    <xf numFmtId="0" fontId="5" fillId="45" borderId="8" xfId="1" applyFont="1" applyFill="1" applyBorder="1" applyAlignment="1">
      <alignment horizontal="left" vertical="top" wrapText="1"/>
    </xf>
    <xf numFmtId="3" fontId="4" fillId="45" borderId="8" xfId="1" applyNumberFormat="1" applyFont="1" applyFill="1" applyBorder="1" applyAlignment="1">
      <alignment horizontal="right" vertical="top" wrapText="1"/>
    </xf>
    <xf numFmtId="3" fontId="8" fillId="45" borderId="8" xfId="1" applyNumberFormat="1" applyFont="1" applyFill="1" applyBorder="1" applyAlignment="1">
      <alignment horizontal="right" vertical="top" wrapText="1"/>
    </xf>
    <xf numFmtId="4" fontId="30" fillId="31" borderId="8" xfId="1" applyNumberFormat="1" applyFont="1" applyFill="1" applyBorder="1" applyAlignment="1">
      <alignment vertical="top"/>
    </xf>
    <xf numFmtId="0" fontId="84" fillId="45" borderId="8" xfId="1" applyFont="1" applyFill="1" applyBorder="1" applyAlignment="1">
      <alignment vertical="top" wrapText="1"/>
    </xf>
    <xf numFmtId="0" fontId="85" fillId="32" borderId="28" xfId="1" quotePrefix="1" applyFont="1" applyFill="1" applyBorder="1" applyAlignment="1">
      <alignment vertical="top" wrapText="1"/>
    </xf>
    <xf numFmtId="0" fontId="85" fillId="0" borderId="28" xfId="1" quotePrefix="1" applyFont="1" applyBorder="1" applyAlignment="1">
      <alignment vertical="top" wrapText="1"/>
    </xf>
    <xf numFmtId="3" fontId="84" fillId="0" borderId="28" xfId="3" quotePrefix="1" applyNumberFormat="1" applyFont="1" applyBorder="1" applyAlignment="1">
      <alignment vertical="top" wrapText="1"/>
    </xf>
    <xf numFmtId="0" fontId="5" fillId="57" borderId="8" xfId="1" applyFont="1" applyFill="1" applyBorder="1" applyAlignment="1">
      <alignment horizontal="left" vertical="top" wrapText="1"/>
    </xf>
    <xf numFmtId="3" fontId="4" fillId="57" borderId="8" xfId="1" applyNumberFormat="1" applyFont="1" applyFill="1" applyBorder="1" applyAlignment="1">
      <alignment horizontal="right" vertical="top" wrapText="1"/>
    </xf>
    <xf numFmtId="3" fontId="8" fillId="57" borderId="8" xfId="1" applyNumberFormat="1" applyFont="1" applyFill="1" applyBorder="1" applyAlignment="1">
      <alignment horizontal="right" vertical="top" wrapText="1"/>
    </xf>
    <xf numFmtId="4" fontId="30" fillId="58" borderId="8" xfId="1" applyNumberFormat="1" applyFont="1" applyFill="1" applyBorder="1" applyAlignment="1">
      <alignment vertical="top"/>
    </xf>
    <xf numFmtId="0" fontId="84" fillId="57" borderId="8" xfId="1" applyFont="1" applyFill="1" applyBorder="1" applyAlignment="1">
      <alignment vertical="top" wrapText="1"/>
    </xf>
    <xf numFmtId="0" fontId="80" fillId="49" borderId="8" xfId="0" applyFont="1" applyFill="1" applyBorder="1" applyAlignment="1">
      <alignment horizontal="left" vertical="top" wrapText="1"/>
    </xf>
    <xf numFmtId="0" fontId="74" fillId="59" borderId="8" xfId="0" applyFont="1" applyFill="1" applyBorder="1" applyAlignment="1">
      <alignment horizontal="center" vertical="center"/>
    </xf>
    <xf numFmtId="41" fontId="9" fillId="32" borderId="8" xfId="2" applyFont="1" applyFill="1" applyBorder="1" applyAlignment="1">
      <alignment vertical="top" wrapText="1"/>
    </xf>
    <xf numFmtId="0" fontId="0" fillId="0" borderId="0" xfId="0" applyAlignment="1">
      <alignment wrapText="1"/>
    </xf>
    <xf numFmtId="0" fontId="0" fillId="0" borderId="8" xfId="0" applyBorder="1" applyAlignment="1">
      <alignment vertical="top" wrapText="1"/>
    </xf>
    <xf numFmtId="3" fontId="0" fillId="0" borderId="8" xfId="0" applyNumberFormat="1" applyBorder="1" applyAlignment="1">
      <alignment vertical="top" wrapText="1"/>
    </xf>
    <xf numFmtId="0" fontId="0" fillId="0" borderId="8" xfId="0" quotePrefix="1" applyBorder="1" applyAlignment="1">
      <alignment vertical="top" wrapText="1"/>
    </xf>
    <xf numFmtId="0" fontId="86" fillId="0" borderId="14" xfId="0" applyFont="1" applyBorder="1" applyAlignment="1">
      <alignment vertical="top" wrapText="1"/>
    </xf>
    <xf numFmtId="0" fontId="3" fillId="0" borderId="16" xfId="0" quotePrefix="1" applyFont="1" applyBorder="1" applyAlignment="1">
      <alignment vertical="top" wrapText="1"/>
    </xf>
    <xf numFmtId="0" fontId="87" fillId="0" borderId="14" xfId="0" applyFont="1" applyBorder="1" applyAlignment="1">
      <alignment horizontal="left" vertical="top" wrapText="1"/>
    </xf>
    <xf numFmtId="0" fontId="0" fillId="0" borderId="6" xfId="0" applyBorder="1" applyAlignment="1">
      <alignment horizontal="center" vertical="center" wrapText="1"/>
    </xf>
    <xf numFmtId="0" fontId="10" fillId="0" borderId="2" xfId="0" applyFont="1" applyFill="1" applyBorder="1" applyAlignment="1">
      <alignment horizontal="left" vertical="top" wrapText="1"/>
    </xf>
    <xf numFmtId="0" fontId="37" fillId="0" borderId="9" xfId="0" applyFont="1" applyFill="1" applyBorder="1" applyAlignment="1">
      <alignment wrapText="1"/>
    </xf>
    <xf numFmtId="0" fontId="37" fillId="0" borderId="7" xfId="0" applyFont="1" applyFill="1" applyBorder="1" applyAlignment="1">
      <alignment wrapText="1"/>
    </xf>
    <xf numFmtId="0" fontId="2" fillId="0" borderId="0" xfId="1" applyFont="1" applyFill="1" applyBorder="1" applyAlignment="1">
      <alignment horizontal="center" wrapText="1"/>
    </xf>
    <xf numFmtId="0" fontId="20" fillId="0" borderId="0" xfId="1" applyFont="1" applyFill="1" applyAlignment="1">
      <alignment horizontal="center" wrapText="1"/>
    </xf>
    <xf numFmtId="0" fontId="21" fillId="0" borderId="1" xfId="1" applyFont="1" applyFill="1" applyBorder="1" applyAlignment="1">
      <alignment horizontal="center" vertical="center" wrapText="1"/>
    </xf>
    <xf numFmtId="0" fontId="22" fillId="0" borderId="2" xfId="0" applyFont="1" applyFill="1" applyBorder="1" applyAlignment="1">
      <alignment horizontal="center" vertical="center" wrapText="1"/>
    </xf>
    <xf numFmtId="0" fontId="3" fillId="0" borderId="7" xfId="0" applyFont="1" applyFill="1" applyBorder="1" applyAlignment="1">
      <alignment wrapText="1"/>
    </xf>
    <xf numFmtId="0" fontId="22" fillId="0" borderId="3" xfId="0" applyFont="1" applyFill="1" applyBorder="1" applyAlignment="1">
      <alignment horizontal="center" vertical="center" wrapText="1"/>
    </xf>
    <xf numFmtId="0" fontId="3" fillId="0" borderId="4" xfId="0" applyFont="1" applyFill="1" applyBorder="1"/>
    <xf numFmtId="0" fontId="23" fillId="0" borderId="3" xfId="0" applyFont="1" applyFill="1" applyBorder="1" applyAlignment="1">
      <alignment horizontal="center" vertical="center"/>
    </xf>
    <xf numFmtId="0" fontId="3" fillId="0" borderId="5" xfId="0" applyFont="1" applyFill="1" applyBorder="1"/>
    <xf numFmtId="164" fontId="24" fillId="0" borderId="3" xfId="0" applyNumberFormat="1" applyFont="1" applyFill="1" applyBorder="1" applyAlignment="1">
      <alignment horizontal="center" vertical="center" wrapText="1"/>
    </xf>
    <xf numFmtId="0" fontId="49" fillId="0" borderId="0" xfId="1" applyFont="1" applyBorder="1" applyAlignment="1">
      <alignment horizontal="center" wrapText="1"/>
    </xf>
    <xf numFmtId="0" fontId="50" fillId="0" borderId="0" xfId="1" applyFont="1" applyAlignment="1">
      <alignment horizontal="center" wrapText="1"/>
    </xf>
    <xf numFmtId="0" fontId="21" fillId="0" borderId="1" xfId="1" applyFont="1" applyBorder="1" applyAlignment="1">
      <alignment horizontal="center" vertical="center" wrapText="1"/>
    </xf>
    <xf numFmtId="0" fontId="51" fillId="2" borderId="2" xfId="0" applyFont="1" applyFill="1" applyBorder="1" applyAlignment="1">
      <alignment horizontal="center" vertical="center" wrapText="1"/>
    </xf>
    <xf numFmtId="0" fontId="37" fillId="0" borderId="7" xfId="0" applyFont="1" applyBorder="1" applyAlignment="1">
      <alignment wrapText="1"/>
    </xf>
    <xf numFmtId="0" fontId="51" fillId="2" borderId="3" xfId="0" applyFont="1" applyFill="1" applyBorder="1" applyAlignment="1">
      <alignment horizontal="center" vertical="center" wrapText="1"/>
    </xf>
    <xf numFmtId="0" fontId="37" fillId="0" borderId="4" xfId="0" applyFont="1" applyBorder="1"/>
    <xf numFmtId="0" fontId="21" fillId="2" borderId="3" xfId="0" applyFont="1" applyFill="1" applyBorder="1" applyAlignment="1">
      <alignment horizontal="center" vertical="center"/>
    </xf>
    <xf numFmtId="0" fontId="37" fillId="0" borderId="5" xfId="0" applyFont="1" applyBorder="1"/>
    <xf numFmtId="164" fontId="21" fillId="2" borderId="3" xfId="0" applyNumberFormat="1" applyFont="1" applyFill="1" applyBorder="1" applyAlignment="1">
      <alignment horizontal="center" vertical="center" wrapText="1"/>
    </xf>
    <xf numFmtId="0" fontId="10" fillId="0" borderId="2" xfId="0" applyFont="1" applyBorder="1" applyAlignment="1">
      <alignment horizontal="left" vertical="top" wrapText="1"/>
    </xf>
    <xf numFmtId="0" fontId="37" fillId="0" borderId="9" xfId="0" applyFont="1" applyBorder="1" applyAlignment="1">
      <alignment wrapText="1"/>
    </xf>
    <xf numFmtId="0" fontId="59" fillId="0" borderId="2" xfId="0" applyFont="1" applyBorder="1" applyAlignment="1">
      <alignment horizontal="left" vertical="top" wrapText="1"/>
    </xf>
    <xf numFmtId="0" fontId="56" fillId="0" borderId="9" xfId="0" applyFont="1" applyBorder="1" applyAlignment="1">
      <alignment wrapText="1"/>
    </xf>
    <xf numFmtId="0" fontId="56" fillId="0" borderId="7" xfId="0" applyFont="1" applyBorder="1" applyAlignment="1">
      <alignment wrapText="1"/>
    </xf>
    <xf numFmtId="0" fontId="52" fillId="0" borderId="0" xfId="1" applyFont="1" applyBorder="1" applyAlignment="1">
      <alignment horizontal="center" wrapText="1"/>
    </xf>
    <xf numFmtId="0" fontId="53" fillId="0" borderId="0" xfId="1" applyFont="1" applyAlignment="1">
      <alignment horizontal="center" wrapText="1"/>
    </xf>
    <xf numFmtId="0" fontId="54" fillId="0" borderId="1" xfId="1" applyFont="1" applyBorder="1" applyAlignment="1">
      <alignment horizontal="center" vertical="center" wrapText="1"/>
    </xf>
    <xf numFmtId="0" fontId="55" fillId="2" borderId="2" xfId="0" applyFont="1" applyFill="1" applyBorder="1" applyAlignment="1">
      <alignment horizontal="center" vertical="center" wrapText="1"/>
    </xf>
    <xf numFmtId="0" fontId="55" fillId="2" borderId="3" xfId="0" applyFont="1" applyFill="1" applyBorder="1" applyAlignment="1">
      <alignment horizontal="center" vertical="center" wrapText="1"/>
    </xf>
    <xf numFmtId="0" fontId="56" fillId="0" borderId="4" xfId="0" applyFont="1" applyBorder="1"/>
    <xf numFmtId="0" fontId="54" fillId="2" borderId="3" xfId="0" applyFont="1" applyFill="1" applyBorder="1" applyAlignment="1">
      <alignment horizontal="center" vertical="center"/>
    </xf>
    <xf numFmtId="0" fontId="56" fillId="0" borderId="5" xfId="0" applyFont="1" applyBorder="1"/>
    <xf numFmtId="164" fontId="54" fillId="2" borderId="3" xfId="0" applyNumberFormat="1" applyFont="1" applyFill="1" applyBorder="1" applyAlignment="1">
      <alignment horizontal="center" vertical="center" wrapText="1"/>
    </xf>
    <xf numFmtId="0" fontId="6" fillId="0" borderId="2" xfId="0" applyFont="1" applyBorder="1" applyAlignment="1">
      <alignment horizontal="left" vertical="top" wrapText="1"/>
    </xf>
    <xf numFmtId="0" fontId="3" fillId="0" borderId="9" xfId="0" applyFont="1" applyBorder="1" applyAlignment="1">
      <alignment wrapText="1"/>
    </xf>
    <xf numFmtId="0" fontId="3" fillId="0" borderId="7" xfId="0" applyFont="1" applyBorder="1" applyAlignment="1">
      <alignment wrapText="1"/>
    </xf>
    <xf numFmtId="0" fontId="2" fillId="0" borderId="0" xfId="1" applyFont="1" applyBorder="1" applyAlignment="1">
      <alignment horizontal="center" wrapText="1"/>
    </xf>
    <xf numFmtId="0" fontId="20" fillId="0" borderId="0" xfId="1" applyFont="1" applyAlignment="1">
      <alignment horizont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3" fillId="0" borderId="4" xfId="0" applyFont="1" applyBorder="1"/>
    <xf numFmtId="164" fontId="24" fillId="2" borderId="3" xfId="0" applyNumberFormat="1"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2" borderId="7"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4" xfId="0" applyFont="1" applyFill="1" applyBorder="1" applyAlignment="1">
      <alignment horizontal="center" vertical="center" wrapText="1"/>
    </xf>
    <xf numFmtId="164" fontId="24" fillId="2" borderId="4" xfId="0"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0" fillId="51" borderId="8" xfId="0" applyFill="1" applyBorder="1" applyAlignment="1">
      <alignment horizontal="center" vertical="center" wrapText="1"/>
    </xf>
    <xf numFmtId="0" fontId="9" fillId="0" borderId="2" xfId="0" applyFont="1" applyBorder="1" applyAlignment="1">
      <alignment horizontal="left" vertical="top" wrapText="1"/>
    </xf>
    <xf numFmtId="0" fontId="75" fillId="0" borderId="9" xfId="0" applyFont="1" applyBorder="1" applyAlignment="1">
      <alignment wrapText="1"/>
    </xf>
    <xf numFmtId="0" fontId="75" fillId="0" borderId="7" xfId="0" applyFont="1" applyBorder="1" applyAlignment="1">
      <alignment wrapText="1"/>
    </xf>
    <xf numFmtId="0" fontId="74" fillId="0" borderId="1" xfId="1" applyFont="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75" fillId="0" borderId="4" xfId="0" applyFont="1" applyBorder="1"/>
    <xf numFmtId="0" fontId="74" fillId="2" borderId="3" xfId="0" applyFont="1" applyFill="1" applyBorder="1" applyAlignment="1">
      <alignment horizontal="center" vertical="center"/>
    </xf>
    <xf numFmtId="0" fontId="75" fillId="0" borderId="5" xfId="0" applyFont="1" applyBorder="1"/>
    <xf numFmtId="164" fontId="74" fillId="2" borderId="3" xfId="0" applyNumberFormat="1" applyFont="1" applyFill="1" applyBorder="1" applyAlignment="1">
      <alignment horizontal="center" vertical="center" wrapText="1"/>
    </xf>
    <xf numFmtId="0" fontId="21" fillId="0" borderId="0" xfId="1" applyFont="1" applyAlignment="1">
      <alignment horizontal="center" vertical="center" wrapText="1"/>
    </xf>
    <xf numFmtId="0" fontId="5" fillId="0" borderId="1" xfId="1" applyFont="1" applyBorder="1" applyAlignment="1">
      <alignment horizontal="center" vertical="center" wrapText="1"/>
    </xf>
    <xf numFmtId="0" fontId="22" fillId="2" borderId="2" xfId="1" applyFont="1" applyFill="1" applyBorder="1" applyAlignment="1">
      <alignment horizontal="center" vertical="center" wrapText="1"/>
    </xf>
    <xf numFmtId="0" fontId="22" fillId="2" borderId="7" xfId="1" applyFont="1" applyFill="1" applyBorder="1" applyAlignment="1">
      <alignment horizontal="center" vertical="center" wrapText="1"/>
    </xf>
    <xf numFmtId="164" fontId="21" fillId="2" borderId="3" xfId="1" applyNumberFormat="1" applyFont="1" applyFill="1" applyBorder="1" applyAlignment="1">
      <alignment horizontal="center" vertical="center" wrapText="1"/>
    </xf>
    <xf numFmtId="164" fontId="21" fillId="2" borderId="4" xfId="1" applyNumberFormat="1" applyFont="1" applyFill="1" applyBorder="1" applyAlignment="1">
      <alignment horizontal="center" vertical="center" wrapText="1"/>
    </xf>
    <xf numFmtId="164" fontId="21" fillId="2" borderId="2" xfId="1" applyNumberFormat="1" applyFont="1" applyFill="1" applyBorder="1" applyAlignment="1">
      <alignment horizontal="center" vertical="center" wrapText="1"/>
    </xf>
    <xf numFmtId="164" fontId="21" fillId="2" borderId="7" xfId="1" applyNumberFormat="1" applyFont="1" applyFill="1" applyBorder="1" applyAlignment="1">
      <alignment horizontal="center" vertical="center" wrapText="1"/>
    </xf>
  </cellXfs>
  <cellStyles count="4">
    <cellStyle name="Comma [0]" xfId="2" builtinId="6"/>
    <cellStyle name="Normal" xfId="0" builtinId="0"/>
    <cellStyle name="Normal 2" xfId="1" xr:uid="{00000000-0005-0000-0000-000002000000}"/>
    <cellStyle name="Normal 3" xfId="3" xr:uid="{00000000-0005-0000-0000-000003000000}"/>
  </cellStyles>
  <dxfs count="15">
    <dxf>
      <fill>
        <patternFill patternType="solid">
          <fgColor rgb="FFFFFF66"/>
          <bgColor rgb="FFFFFF66"/>
        </patternFill>
      </fill>
    </dxf>
    <dxf>
      <fill>
        <patternFill patternType="solid">
          <fgColor rgb="FF66FF33"/>
          <bgColor rgb="FF66FF33"/>
        </patternFill>
      </fill>
    </dxf>
    <dxf>
      <fill>
        <patternFill patternType="solid">
          <fgColor rgb="FFFF5050"/>
          <bgColor rgb="FFFF5050"/>
        </patternFill>
      </fill>
    </dxf>
    <dxf>
      <fill>
        <patternFill patternType="solid">
          <fgColor rgb="FFFFFF66"/>
          <bgColor rgb="FFFFFF66"/>
        </patternFill>
      </fill>
    </dxf>
    <dxf>
      <fill>
        <patternFill patternType="solid">
          <fgColor rgb="FF66FF33"/>
          <bgColor rgb="FF66FF33"/>
        </patternFill>
      </fill>
    </dxf>
    <dxf>
      <fill>
        <patternFill patternType="solid">
          <fgColor rgb="FFFF5050"/>
          <bgColor rgb="FFFF5050"/>
        </patternFill>
      </fill>
    </dxf>
    <dxf>
      <fill>
        <patternFill patternType="solid">
          <fgColor rgb="FFFFFF66"/>
          <bgColor rgb="FFFFFF66"/>
        </patternFill>
      </fill>
    </dxf>
    <dxf>
      <fill>
        <patternFill patternType="solid">
          <fgColor rgb="FF66FF33"/>
          <bgColor rgb="FF66FF33"/>
        </patternFill>
      </fill>
    </dxf>
    <dxf>
      <fill>
        <patternFill patternType="solid">
          <fgColor rgb="FFFF5050"/>
          <bgColor rgb="FFFF5050"/>
        </patternFill>
      </fill>
    </dxf>
    <dxf>
      <fill>
        <patternFill patternType="solid">
          <fgColor rgb="FFFFFF66"/>
          <bgColor rgb="FFFFFF66"/>
        </patternFill>
      </fill>
    </dxf>
    <dxf>
      <fill>
        <patternFill patternType="solid">
          <fgColor rgb="FF66FF33"/>
          <bgColor rgb="FF66FF33"/>
        </patternFill>
      </fill>
    </dxf>
    <dxf>
      <fill>
        <patternFill patternType="solid">
          <fgColor rgb="FFFF5050"/>
          <bgColor rgb="FFFF5050"/>
        </patternFill>
      </fill>
    </dxf>
    <dxf>
      <fill>
        <patternFill patternType="solid">
          <fgColor rgb="FFFFFF66"/>
          <bgColor rgb="FFFFFF66"/>
        </patternFill>
      </fill>
    </dxf>
    <dxf>
      <fill>
        <patternFill patternType="solid">
          <fgColor rgb="FF66FF33"/>
          <bgColor rgb="FF66FF33"/>
        </patternFill>
      </fill>
    </dxf>
    <dxf>
      <fill>
        <patternFill patternType="solid">
          <fgColor rgb="FFFF5050"/>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han%20Desk%20RKA%202022%20DPRD\Rekapitulasi%20Program%20Kegiatan%202022%20Dinsosnakertrans%20%20Perubahan%20Paska%20Komisi%20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HAN%20DPRD%204%20NOV%202021/REKAPITULASI%20ANGGARAN%20PROGRAM%20KEGIATAN%20%202022%20RASIONALISASI%20ANGGARAN%20DENGAN%20PERUBAHAN%202021%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giata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GIATAN"/>
      <sheetName val="PROGRAM"/>
    </sheetNames>
    <sheetDataSet>
      <sheetData sheetId="0">
        <row r="8">
          <cell r="E8">
            <v>590621507</v>
          </cell>
        </row>
        <row r="13">
          <cell r="E13">
            <v>12098992249</v>
          </cell>
        </row>
        <row r="48">
          <cell r="E48">
            <v>13454538478</v>
          </cell>
        </row>
        <row r="55">
          <cell r="E55">
            <v>139749832</v>
          </cell>
        </row>
        <row r="64">
          <cell r="E64">
            <v>32805000</v>
          </cell>
        </row>
        <row r="89">
          <cell r="E89">
            <v>160938400</v>
          </cell>
        </row>
        <row r="92">
          <cell r="E92">
            <v>1740303910</v>
          </cell>
        </row>
        <row r="99">
          <cell r="E99">
            <v>873876000</v>
          </cell>
        </row>
        <row r="109">
          <cell r="E109">
            <v>915986000</v>
          </cell>
        </row>
        <row r="124">
          <cell r="E124">
            <v>171506875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9"/>
  <sheetViews>
    <sheetView zoomScale="90" zoomScaleNormal="90" workbookViewId="0">
      <pane ySplit="5" topLeftCell="A75" activePane="bottomLeft" state="frozen"/>
      <selection activeCell="B1" sqref="B1"/>
      <selection pane="bottomLeft" activeCell="H20" sqref="H20"/>
    </sheetView>
  </sheetViews>
  <sheetFormatPr defaultRowHeight="15" x14ac:dyDescent="0.25"/>
  <cols>
    <col min="1" max="1" width="31.140625" style="278" customWidth="1"/>
    <col min="2" max="2" width="29.140625" style="278" hidden="1" customWidth="1"/>
    <col min="3" max="3" width="12.85546875" style="278" hidden="1" customWidth="1"/>
    <col min="4" max="4" width="41.42578125" style="278" customWidth="1"/>
    <col min="5" max="5" width="22.42578125" style="278" hidden="1" customWidth="1"/>
    <col min="6" max="6" width="44.42578125" style="278" hidden="1" customWidth="1"/>
    <col min="7" max="7" width="17.42578125" style="278" hidden="1" customWidth="1"/>
    <col min="8" max="8" width="22" style="278" customWidth="1"/>
    <col min="9" max="9" width="12.7109375" style="278" customWidth="1"/>
    <col min="10" max="10" width="22.140625" style="278" customWidth="1"/>
    <col min="11" max="11" width="32.85546875" customWidth="1"/>
  </cols>
  <sheetData>
    <row r="1" spans="1:11" x14ac:dyDescent="0.25">
      <c r="A1" s="775" t="s">
        <v>323</v>
      </c>
      <c r="B1" s="775"/>
      <c r="C1" s="775"/>
      <c r="D1" s="775"/>
      <c r="E1" s="775"/>
      <c r="F1" s="775"/>
      <c r="G1" s="775"/>
      <c r="H1" s="775"/>
      <c r="I1" s="775"/>
      <c r="J1" s="775"/>
    </row>
    <row r="2" spans="1:11" x14ac:dyDescent="0.25">
      <c r="A2" s="776" t="s">
        <v>0</v>
      </c>
      <c r="B2" s="776"/>
      <c r="C2" s="776"/>
      <c r="D2" s="776"/>
      <c r="E2" s="776"/>
      <c r="F2" s="776"/>
      <c r="G2" s="776"/>
      <c r="H2" s="776"/>
      <c r="I2" s="776"/>
      <c r="J2" s="776"/>
    </row>
    <row r="3" spans="1:11" ht="15.75" x14ac:dyDescent="0.25">
      <c r="A3" s="777" t="s">
        <v>324</v>
      </c>
      <c r="B3" s="777"/>
      <c r="C3" s="777"/>
      <c r="D3" s="777"/>
      <c r="E3" s="777"/>
      <c r="F3" s="777"/>
      <c r="G3" s="777"/>
      <c r="H3" s="777"/>
      <c r="I3" s="777"/>
      <c r="J3" s="777"/>
    </row>
    <row r="4" spans="1:11" ht="15.75" x14ac:dyDescent="0.25">
      <c r="A4" s="778" t="s">
        <v>1</v>
      </c>
      <c r="B4" s="780" t="s">
        <v>2</v>
      </c>
      <c r="C4" s="781"/>
      <c r="D4" s="780">
        <v>2021</v>
      </c>
      <c r="E4" s="781"/>
      <c r="F4" s="782">
        <v>2022</v>
      </c>
      <c r="G4" s="783"/>
      <c r="H4" s="781"/>
      <c r="I4" s="784"/>
      <c r="J4" s="781"/>
      <c r="K4" s="771"/>
    </row>
    <row r="5" spans="1:11" ht="63" x14ac:dyDescent="0.25">
      <c r="A5" s="779"/>
      <c r="B5" s="237" t="s">
        <v>2</v>
      </c>
      <c r="C5" s="237" t="s">
        <v>3</v>
      </c>
      <c r="D5" s="237" t="s">
        <v>4</v>
      </c>
      <c r="E5" s="238" t="s">
        <v>5</v>
      </c>
      <c r="F5" s="239" t="s">
        <v>4</v>
      </c>
      <c r="G5" s="239" t="s">
        <v>3</v>
      </c>
      <c r="H5" s="240" t="s">
        <v>320</v>
      </c>
      <c r="I5" s="241" t="s">
        <v>6</v>
      </c>
      <c r="J5" s="241" t="s">
        <v>7</v>
      </c>
      <c r="K5" s="771"/>
    </row>
    <row r="6" spans="1:11" ht="47.25" x14ac:dyDescent="0.25">
      <c r="A6" s="242" t="s">
        <v>8</v>
      </c>
      <c r="B6" s="243"/>
      <c r="C6" s="244"/>
      <c r="D6" s="243"/>
      <c r="E6" s="245">
        <f>E7+E88+E123</f>
        <v>46121905689</v>
      </c>
      <c r="F6" s="246"/>
      <c r="G6" s="247"/>
      <c r="H6" s="245">
        <f>H7+H88+H123</f>
        <v>26698333771</v>
      </c>
      <c r="I6" s="248" t="str">
        <f t="shared" ref="I6:I57" si="0">IF(H6&lt;E6,"TURUN",IF(H6&gt;E6,"NAIK","TETAP"))</f>
        <v>TURUN</v>
      </c>
      <c r="J6" s="249">
        <f t="shared" ref="J6:J69" si="1">H6-E6</f>
        <v>-19423571918</v>
      </c>
    </row>
    <row r="7" spans="1:11" ht="52.5" customHeight="1" x14ac:dyDescent="0.25">
      <c r="A7" s="242" t="s">
        <v>9</v>
      </c>
      <c r="B7" s="243"/>
      <c r="C7" s="244"/>
      <c r="D7" s="243"/>
      <c r="E7" s="245">
        <f t="shared" ref="E7" si="2">E8+E13+E48+E55+E64+E67</f>
        <v>42516831289</v>
      </c>
      <c r="F7" s="246"/>
      <c r="G7" s="247"/>
      <c r="H7" s="245">
        <f>H8+H13+H48+H55+H64+H67</f>
        <v>23091446781</v>
      </c>
      <c r="I7" s="250" t="str">
        <f t="shared" si="0"/>
        <v>TURUN</v>
      </c>
      <c r="J7" s="249">
        <f t="shared" si="1"/>
        <v>-19425384508</v>
      </c>
    </row>
    <row r="8" spans="1:11" ht="39.75" customHeight="1" x14ac:dyDescent="0.25">
      <c r="A8" s="242" t="s">
        <v>10</v>
      </c>
      <c r="B8" s="243"/>
      <c r="C8" s="244"/>
      <c r="D8" s="243"/>
      <c r="E8" s="251">
        <f t="shared" ref="E8" si="3">E9</f>
        <v>747479357</v>
      </c>
      <c r="F8" s="246"/>
      <c r="G8" s="247"/>
      <c r="H8" s="281">
        <f>H9</f>
        <v>559955395</v>
      </c>
      <c r="I8" s="252" t="str">
        <f t="shared" si="0"/>
        <v>TURUN</v>
      </c>
      <c r="J8" s="249">
        <f t="shared" si="1"/>
        <v>-187523962</v>
      </c>
    </row>
    <row r="9" spans="1:11" ht="83.25" customHeight="1" x14ac:dyDescent="0.25">
      <c r="A9" s="242" t="s">
        <v>11</v>
      </c>
      <c r="B9" s="243" t="s">
        <v>12</v>
      </c>
      <c r="C9" s="244" t="s">
        <v>13</v>
      </c>
      <c r="D9" s="243"/>
      <c r="E9" s="251">
        <f t="shared" ref="E9" si="4">SUM(E10:E12)</f>
        <v>747479357</v>
      </c>
      <c r="F9" s="246"/>
      <c r="G9" s="253">
        <v>0.9</v>
      </c>
      <c r="H9" s="281">
        <f>SUM(H10:H12)</f>
        <v>559955395</v>
      </c>
      <c r="I9" s="252" t="str">
        <f t="shared" si="0"/>
        <v>TURUN</v>
      </c>
      <c r="J9" s="249">
        <f t="shared" si="1"/>
        <v>-187523962</v>
      </c>
    </row>
    <row r="10" spans="1:11" ht="77.25" customHeight="1" x14ac:dyDescent="0.25">
      <c r="A10" s="243" t="s">
        <v>14</v>
      </c>
      <c r="B10" s="243"/>
      <c r="C10" s="244"/>
      <c r="D10" s="243" t="s">
        <v>15</v>
      </c>
      <c r="E10" s="233">
        <v>221238750</v>
      </c>
      <c r="F10" s="243" t="s">
        <v>16</v>
      </c>
      <c r="G10" s="247"/>
      <c r="H10" s="279">
        <v>188113750</v>
      </c>
      <c r="I10" s="252" t="str">
        <f t="shared" si="0"/>
        <v>TURUN</v>
      </c>
      <c r="J10" s="249">
        <f t="shared" si="1"/>
        <v>-33125000</v>
      </c>
      <c r="K10" s="222"/>
    </row>
    <row r="11" spans="1:11" ht="360" customHeight="1" x14ac:dyDescent="0.25">
      <c r="A11" s="243" t="s">
        <v>17</v>
      </c>
      <c r="B11" s="243"/>
      <c r="C11" s="244"/>
      <c r="D11" s="243" t="s">
        <v>18</v>
      </c>
      <c r="E11" s="233">
        <v>480280607</v>
      </c>
      <c r="F11" s="254" t="s">
        <v>332</v>
      </c>
      <c r="G11" s="247"/>
      <c r="H11" s="280">
        <v>339921645</v>
      </c>
      <c r="I11" s="252" t="str">
        <f t="shared" si="0"/>
        <v>TURUN</v>
      </c>
      <c r="J11" s="249">
        <f t="shared" si="1"/>
        <v>-140358962</v>
      </c>
      <c r="K11" s="223"/>
    </row>
    <row r="12" spans="1:11" ht="84.75" customHeight="1" x14ac:dyDescent="0.25">
      <c r="A12" s="243" t="s">
        <v>19</v>
      </c>
      <c r="B12" s="243"/>
      <c r="C12" s="244"/>
      <c r="D12" s="243" t="s">
        <v>20</v>
      </c>
      <c r="E12" s="233">
        <v>45960000</v>
      </c>
      <c r="F12" s="255" t="s">
        <v>21</v>
      </c>
      <c r="G12" s="247" t="s">
        <v>22</v>
      </c>
      <c r="H12" s="279">
        <v>31920000</v>
      </c>
      <c r="I12" s="252" t="str">
        <f t="shared" si="0"/>
        <v>TURUN</v>
      </c>
      <c r="J12" s="249">
        <f t="shared" si="1"/>
        <v>-14040000</v>
      </c>
      <c r="K12" s="222"/>
    </row>
    <row r="13" spans="1:11" ht="43.5" customHeight="1" x14ac:dyDescent="0.25">
      <c r="A13" s="242" t="s">
        <v>23</v>
      </c>
      <c r="B13" s="243"/>
      <c r="C13" s="244"/>
      <c r="D13" s="243"/>
      <c r="E13" s="245">
        <f t="shared" ref="E13" si="5">E14+E44</f>
        <v>10625187570</v>
      </c>
      <c r="F13" s="246"/>
      <c r="G13" s="247"/>
      <c r="H13" s="245">
        <f>H14+H44</f>
        <v>5606786384</v>
      </c>
      <c r="I13" s="252" t="str">
        <f t="shared" si="0"/>
        <v>TURUN</v>
      </c>
      <c r="J13" s="249">
        <f t="shared" si="1"/>
        <v>-5018401186</v>
      </c>
    </row>
    <row r="14" spans="1:11" ht="157.5" customHeight="1" x14ac:dyDescent="0.25">
      <c r="A14" s="242" t="s">
        <v>24</v>
      </c>
      <c r="B14" s="243" t="s">
        <v>25</v>
      </c>
      <c r="C14" s="244" t="s">
        <v>26</v>
      </c>
      <c r="D14" s="243"/>
      <c r="E14" s="245">
        <f t="shared" ref="E14" si="6">E18+E22+E26+E27+E28+E32+E35+E36+E39+E42+E43</f>
        <v>4558235496</v>
      </c>
      <c r="F14" s="246"/>
      <c r="G14" s="247"/>
      <c r="H14" s="245">
        <f>H18+H22+H26+H27+H28+H32+H35+H36+H39+H42+H43</f>
        <v>3747060644</v>
      </c>
      <c r="I14" s="252" t="str">
        <f t="shared" si="0"/>
        <v>TURUN</v>
      </c>
      <c r="J14" s="249">
        <f t="shared" si="1"/>
        <v>-811174852</v>
      </c>
    </row>
    <row r="15" spans="1:11" ht="23.25" customHeight="1" x14ac:dyDescent="0.25">
      <c r="A15" s="242"/>
      <c r="B15" s="243"/>
      <c r="C15" s="244"/>
      <c r="D15" s="243" t="s">
        <v>27</v>
      </c>
      <c r="E15" s="251">
        <f t="shared" ref="E15" si="7">E19+E23+E26+E29+E33+E35+E37+E41+E42+E43</f>
        <v>2094427644</v>
      </c>
      <c r="F15" s="246"/>
      <c r="G15" s="247"/>
      <c r="H15" s="251">
        <f>H19+H23+H26+H29+H33+H35+H37+H41+H42+H43</f>
        <v>1370868340</v>
      </c>
      <c r="I15" s="252" t="str">
        <f t="shared" si="0"/>
        <v>TURUN</v>
      </c>
      <c r="J15" s="249">
        <f t="shared" si="1"/>
        <v>-723559304</v>
      </c>
    </row>
    <row r="16" spans="1:11" ht="31.5" x14ac:dyDescent="0.25">
      <c r="A16" s="256"/>
      <c r="B16" s="257"/>
      <c r="C16" s="258"/>
      <c r="D16" s="243" t="s">
        <v>28</v>
      </c>
      <c r="E16" s="251">
        <f t="shared" ref="E16" si="8">E20+E24+E27+E30+E40</f>
        <v>1517813016</v>
      </c>
      <c r="F16" s="246"/>
      <c r="G16" s="247"/>
      <c r="H16" s="251">
        <f>H20+H24+H27+H30+H40</f>
        <v>1544032584</v>
      </c>
      <c r="I16" s="252" t="str">
        <f t="shared" si="0"/>
        <v>NAIK</v>
      </c>
      <c r="J16" s="249">
        <f t="shared" si="1"/>
        <v>26219568</v>
      </c>
    </row>
    <row r="17" spans="1:11" ht="21" customHeight="1" x14ac:dyDescent="0.25">
      <c r="A17" s="256"/>
      <c r="B17" s="257"/>
      <c r="C17" s="258"/>
      <c r="D17" s="243" t="s">
        <v>29</v>
      </c>
      <c r="E17" s="251">
        <f t="shared" ref="E17" si="9">E21+E25+E31+E34+E38</f>
        <v>945994836</v>
      </c>
      <c r="F17" s="246"/>
      <c r="G17" s="247"/>
      <c r="H17" s="251">
        <f>H21+H25+H31+H34+H38</f>
        <v>832159720</v>
      </c>
      <c r="I17" s="252" t="str">
        <f t="shared" si="0"/>
        <v>TURUN</v>
      </c>
      <c r="J17" s="249">
        <f t="shared" si="1"/>
        <v>-113835116</v>
      </c>
    </row>
    <row r="18" spans="1:11" ht="15.75" x14ac:dyDescent="0.25">
      <c r="A18" s="772" t="s">
        <v>30</v>
      </c>
      <c r="B18" s="243"/>
      <c r="C18" s="244"/>
      <c r="D18" s="243"/>
      <c r="E18" s="233">
        <f t="shared" ref="E18" si="10">SUM(E19:E21)</f>
        <v>1480401416</v>
      </c>
      <c r="F18" s="246"/>
      <c r="G18" s="247"/>
      <c r="H18" s="233">
        <f>SUM(H19:H21)</f>
        <v>1309696360</v>
      </c>
      <c r="I18" s="252" t="str">
        <f t="shared" si="0"/>
        <v>TURUN</v>
      </c>
      <c r="J18" s="249">
        <f t="shared" si="1"/>
        <v>-170705056</v>
      </c>
    </row>
    <row r="19" spans="1:11" ht="31.5" x14ac:dyDescent="0.25">
      <c r="A19" s="773"/>
      <c r="B19" s="243"/>
      <c r="C19" s="244"/>
      <c r="D19" s="243" t="s">
        <v>31</v>
      </c>
      <c r="E19" s="233">
        <v>180000000</v>
      </c>
      <c r="F19" s="243" t="s">
        <v>32</v>
      </c>
      <c r="G19" s="247" t="s">
        <v>33</v>
      </c>
      <c r="H19" s="233">
        <v>108000000</v>
      </c>
      <c r="I19" s="252" t="str">
        <f t="shared" si="0"/>
        <v>TURUN</v>
      </c>
      <c r="J19" s="249">
        <f t="shared" si="1"/>
        <v>-72000000</v>
      </c>
      <c r="K19" s="229"/>
    </row>
    <row r="20" spans="1:11" ht="96.75" customHeight="1" x14ac:dyDescent="0.25">
      <c r="A20" s="774"/>
      <c r="B20" s="243"/>
      <c r="C20" s="244"/>
      <c r="D20" s="243" t="s">
        <v>34</v>
      </c>
      <c r="E20" s="233">
        <v>854601416</v>
      </c>
      <c r="F20" s="243" t="s">
        <v>35</v>
      </c>
      <c r="G20" s="247" t="s">
        <v>36</v>
      </c>
      <c r="H20" s="233">
        <v>848253360</v>
      </c>
      <c r="I20" s="252" t="str">
        <f t="shared" si="0"/>
        <v>TURUN</v>
      </c>
      <c r="J20" s="249">
        <f t="shared" si="1"/>
        <v>-6348056</v>
      </c>
      <c r="K20" s="230"/>
    </row>
    <row r="21" spans="1:11" ht="94.5" x14ac:dyDescent="0.25">
      <c r="A21" s="259"/>
      <c r="B21" s="259"/>
      <c r="C21" s="260"/>
      <c r="D21" s="243" t="s">
        <v>37</v>
      </c>
      <c r="E21" s="233">
        <v>445800000</v>
      </c>
      <c r="F21" s="255" t="s">
        <v>38</v>
      </c>
      <c r="G21" s="247" t="s">
        <v>39</v>
      </c>
      <c r="H21" s="233">
        <v>353443000</v>
      </c>
      <c r="I21" s="252" t="str">
        <f t="shared" si="0"/>
        <v>TURUN</v>
      </c>
      <c r="J21" s="249">
        <f t="shared" si="1"/>
        <v>-92357000</v>
      </c>
      <c r="K21" s="231"/>
    </row>
    <row r="22" spans="1:11" ht="15.75" x14ac:dyDescent="0.25">
      <c r="A22" s="772" t="s">
        <v>40</v>
      </c>
      <c r="B22" s="243"/>
      <c r="C22" s="244"/>
      <c r="D22" s="243"/>
      <c r="E22" s="261">
        <f t="shared" ref="E22" si="11">SUM(E23:E25)</f>
        <v>252877000</v>
      </c>
      <c r="F22" s="246"/>
      <c r="G22" s="247"/>
      <c r="H22" s="261">
        <f>SUM(H23:H25)</f>
        <v>178033000</v>
      </c>
      <c r="I22" s="252" t="str">
        <f t="shared" si="0"/>
        <v>TURUN</v>
      </c>
      <c r="J22" s="249">
        <f t="shared" si="1"/>
        <v>-74844000</v>
      </c>
    </row>
    <row r="23" spans="1:11" ht="31.5" x14ac:dyDescent="0.25">
      <c r="A23" s="773"/>
      <c r="B23" s="243"/>
      <c r="C23" s="244"/>
      <c r="D23" s="243" t="s">
        <v>41</v>
      </c>
      <c r="E23" s="261">
        <v>10000000</v>
      </c>
      <c r="F23" s="262" t="s">
        <v>42</v>
      </c>
      <c r="G23" s="246" t="s">
        <v>33</v>
      </c>
      <c r="H23" s="261">
        <v>4000000</v>
      </c>
      <c r="I23" s="252" t="str">
        <f t="shared" si="0"/>
        <v>TURUN</v>
      </c>
      <c r="J23" s="249">
        <f t="shared" si="1"/>
        <v>-6000000</v>
      </c>
      <c r="K23" s="226">
        <v>4000000</v>
      </c>
    </row>
    <row r="24" spans="1:11" ht="63" x14ac:dyDescent="0.25">
      <c r="A24" s="773"/>
      <c r="B24" s="243"/>
      <c r="C24" s="244"/>
      <c r="D24" s="243" t="s">
        <v>43</v>
      </c>
      <c r="E24" s="261">
        <v>164469000</v>
      </c>
      <c r="F24" s="255" t="s">
        <v>44</v>
      </c>
      <c r="G24" s="247" t="s">
        <v>36</v>
      </c>
      <c r="H24" s="261">
        <v>106063000</v>
      </c>
      <c r="I24" s="252" t="str">
        <f t="shared" si="0"/>
        <v>TURUN</v>
      </c>
      <c r="J24" s="249">
        <f t="shared" si="1"/>
        <v>-58406000</v>
      </c>
      <c r="K24" s="228">
        <v>106063000</v>
      </c>
    </row>
    <row r="25" spans="1:11" ht="63" x14ac:dyDescent="0.25">
      <c r="A25" s="774"/>
      <c r="B25" s="243"/>
      <c r="C25" s="244"/>
      <c r="D25" s="243" t="s">
        <v>45</v>
      </c>
      <c r="E25" s="261">
        <v>78408000</v>
      </c>
      <c r="F25" s="255" t="s">
        <v>46</v>
      </c>
      <c r="G25" s="247" t="s">
        <v>39</v>
      </c>
      <c r="H25" s="261">
        <v>67970000</v>
      </c>
      <c r="I25" s="252" t="str">
        <f t="shared" si="0"/>
        <v>TURUN</v>
      </c>
      <c r="J25" s="249">
        <f t="shared" si="1"/>
        <v>-10438000</v>
      </c>
      <c r="K25" s="227">
        <v>67970000</v>
      </c>
    </row>
    <row r="26" spans="1:11" ht="31.5" x14ac:dyDescent="0.25">
      <c r="A26" s="243" t="s">
        <v>47</v>
      </c>
      <c r="B26" s="243"/>
      <c r="C26" s="244"/>
      <c r="D26" s="243" t="s">
        <v>48</v>
      </c>
      <c r="E26" s="233">
        <v>55000000</v>
      </c>
      <c r="F26" s="255" t="s">
        <v>49</v>
      </c>
      <c r="G26" s="246" t="s">
        <v>50</v>
      </c>
      <c r="H26" s="233">
        <v>51500000</v>
      </c>
      <c r="I26" s="252" t="str">
        <f t="shared" si="0"/>
        <v>TURUN</v>
      </c>
      <c r="J26" s="249">
        <f t="shared" si="1"/>
        <v>-3500000</v>
      </c>
      <c r="K26" s="226">
        <v>51500000</v>
      </c>
    </row>
    <row r="27" spans="1:11" ht="47.25" x14ac:dyDescent="0.25">
      <c r="A27" s="243" t="s">
        <v>51</v>
      </c>
      <c r="B27" s="243"/>
      <c r="C27" s="244"/>
      <c r="D27" s="243" t="s">
        <v>52</v>
      </c>
      <c r="E27" s="233">
        <v>12800000</v>
      </c>
      <c r="F27" s="255" t="s">
        <v>53</v>
      </c>
      <c r="G27" s="247" t="s">
        <v>54</v>
      </c>
      <c r="H27" s="233">
        <v>2400000</v>
      </c>
      <c r="I27" s="252" t="str">
        <f t="shared" si="0"/>
        <v>TURUN</v>
      </c>
      <c r="J27" s="249">
        <f t="shared" si="1"/>
        <v>-10400000</v>
      </c>
      <c r="K27" s="226">
        <v>2400000</v>
      </c>
    </row>
    <row r="28" spans="1:11" ht="47.25" x14ac:dyDescent="0.25">
      <c r="A28" s="243" t="s">
        <v>55</v>
      </c>
      <c r="B28" s="243"/>
      <c r="C28" s="244"/>
      <c r="D28" s="243"/>
      <c r="E28" s="233">
        <f t="shared" ref="E28" si="12">SUM(E29:E31)</f>
        <v>1600802080</v>
      </c>
      <c r="F28" s="246"/>
      <c r="G28" s="247"/>
      <c r="H28" s="233">
        <f>SUM(H29:H31)</f>
        <v>1273471824</v>
      </c>
      <c r="I28" s="252" t="str">
        <f t="shared" si="0"/>
        <v>TURUN</v>
      </c>
      <c r="J28" s="249">
        <f t="shared" si="1"/>
        <v>-327330256</v>
      </c>
    </row>
    <row r="29" spans="1:11" ht="192" customHeight="1" x14ac:dyDescent="0.25">
      <c r="A29" s="243"/>
      <c r="B29" s="243"/>
      <c r="C29" s="244"/>
      <c r="D29" s="243" t="s">
        <v>347</v>
      </c>
      <c r="E29" s="233">
        <v>1111367480</v>
      </c>
      <c r="F29" s="243" t="s">
        <v>57</v>
      </c>
      <c r="G29" s="243" t="s">
        <v>58</v>
      </c>
      <c r="H29" s="233">
        <v>669591800</v>
      </c>
      <c r="I29" s="252" t="str">
        <f t="shared" si="0"/>
        <v>TURUN</v>
      </c>
      <c r="J29" s="249">
        <f t="shared" si="1"/>
        <v>-441775680</v>
      </c>
      <c r="K29" s="227">
        <v>669591800</v>
      </c>
    </row>
    <row r="30" spans="1:11" ht="47.25" x14ac:dyDescent="0.25">
      <c r="A30" s="243"/>
      <c r="B30" s="243"/>
      <c r="C30" s="244"/>
      <c r="D30" s="243" t="s">
        <v>59</v>
      </c>
      <c r="E30" s="233">
        <v>448034600</v>
      </c>
      <c r="F30" s="255" t="s">
        <v>60</v>
      </c>
      <c r="G30" s="247" t="s">
        <v>36</v>
      </c>
      <c r="H30" s="233">
        <v>550380024</v>
      </c>
      <c r="I30" s="252" t="str">
        <f t="shared" si="0"/>
        <v>NAIK</v>
      </c>
      <c r="J30" s="249">
        <f t="shared" si="1"/>
        <v>102345424</v>
      </c>
      <c r="K30" s="228">
        <v>550380024</v>
      </c>
    </row>
    <row r="31" spans="1:11" ht="47.25" x14ac:dyDescent="0.25">
      <c r="A31" s="243"/>
      <c r="B31" s="243"/>
      <c r="C31" s="244"/>
      <c r="D31" s="243" t="s">
        <v>348</v>
      </c>
      <c r="E31" s="233">
        <v>41400000</v>
      </c>
      <c r="F31" s="255" t="s">
        <v>62</v>
      </c>
      <c r="G31" s="247" t="s">
        <v>39</v>
      </c>
      <c r="H31" s="233">
        <v>53500000</v>
      </c>
      <c r="I31" s="252" t="str">
        <f t="shared" si="0"/>
        <v>NAIK</v>
      </c>
      <c r="J31" s="249">
        <f t="shared" si="1"/>
        <v>12100000</v>
      </c>
      <c r="K31" s="234">
        <v>53500000</v>
      </c>
    </row>
    <row r="32" spans="1:11" ht="15.75" x14ac:dyDescent="0.25">
      <c r="A32" s="772" t="s">
        <v>63</v>
      </c>
      <c r="B32" s="243"/>
      <c r="C32" s="244"/>
      <c r="D32" s="243"/>
      <c r="E32" s="233">
        <f t="shared" ref="E32" si="13">SUM(E33:E34)</f>
        <v>399794168</v>
      </c>
      <c r="F32" s="246"/>
      <c r="G32" s="247"/>
      <c r="H32" s="233">
        <f>SUM(H33:H34)</f>
        <v>287013840</v>
      </c>
      <c r="I32" s="252" t="str">
        <f t="shared" si="0"/>
        <v>TURUN</v>
      </c>
      <c r="J32" s="249">
        <f t="shared" si="1"/>
        <v>-112780328</v>
      </c>
    </row>
    <row r="33" spans="1:11" ht="173.25" customHeight="1" x14ac:dyDescent="0.25">
      <c r="A33" s="773"/>
      <c r="B33" s="243"/>
      <c r="C33" s="244"/>
      <c r="D33" s="263" t="s">
        <v>349</v>
      </c>
      <c r="E33" s="233">
        <v>218061332</v>
      </c>
      <c r="F33" s="243" t="s">
        <v>65</v>
      </c>
      <c r="G33" s="264" t="s">
        <v>66</v>
      </c>
      <c r="H33" s="233">
        <v>124887120</v>
      </c>
      <c r="I33" s="252" t="str">
        <f t="shared" si="0"/>
        <v>TURUN</v>
      </c>
      <c r="J33" s="249">
        <f t="shared" si="1"/>
        <v>-93174212</v>
      </c>
      <c r="K33" s="227">
        <v>124887120</v>
      </c>
    </row>
    <row r="34" spans="1:11" ht="54.75" customHeight="1" x14ac:dyDescent="0.25">
      <c r="A34" s="774"/>
      <c r="B34" s="243"/>
      <c r="C34" s="244"/>
      <c r="D34" s="243" t="s">
        <v>348</v>
      </c>
      <c r="E34" s="233">
        <v>181732836</v>
      </c>
      <c r="F34" s="255" t="s">
        <v>62</v>
      </c>
      <c r="G34" s="247" t="s">
        <v>39</v>
      </c>
      <c r="H34" s="233">
        <v>162126720</v>
      </c>
      <c r="I34" s="252" t="str">
        <f t="shared" si="0"/>
        <v>TURUN</v>
      </c>
      <c r="J34" s="249">
        <f t="shared" si="1"/>
        <v>-19606116</v>
      </c>
      <c r="K34" s="227">
        <v>162126720</v>
      </c>
    </row>
    <row r="35" spans="1:11" ht="102" customHeight="1" x14ac:dyDescent="0.25">
      <c r="A35" s="243" t="s">
        <v>67</v>
      </c>
      <c r="B35" s="243"/>
      <c r="C35" s="244"/>
      <c r="D35" s="243" t="s">
        <v>350</v>
      </c>
      <c r="E35" s="233">
        <v>12650000</v>
      </c>
      <c r="F35" s="243" t="s">
        <v>69</v>
      </c>
      <c r="G35" s="246" t="s">
        <v>70</v>
      </c>
      <c r="H35" s="233">
        <v>8940000</v>
      </c>
      <c r="I35" s="252" t="str">
        <f t="shared" si="0"/>
        <v>TURUN</v>
      </c>
      <c r="J35" s="249">
        <f t="shared" si="1"/>
        <v>-3710000</v>
      </c>
      <c r="K35" s="226">
        <v>8940000</v>
      </c>
    </row>
    <row r="36" spans="1:11" ht="15.75" x14ac:dyDescent="0.25">
      <c r="A36" s="772" t="s">
        <v>71</v>
      </c>
      <c r="B36" s="243"/>
      <c r="C36" s="244"/>
      <c r="D36" s="243"/>
      <c r="E36" s="233">
        <f t="shared" ref="E36" si="14">SUM(E37:E38)</f>
        <v>612772832</v>
      </c>
      <c r="F36" s="246"/>
      <c r="G36" s="247"/>
      <c r="H36" s="233">
        <f>SUM(H37:H38)</f>
        <v>540849420</v>
      </c>
      <c r="I36" s="252" t="str">
        <f t="shared" si="0"/>
        <v>TURUN</v>
      </c>
      <c r="J36" s="249">
        <f t="shared" si="1"/>
        <v>-71923412</v>
      </c>
    </row>
    <row r="37" spans="1:11" ht="239.25" customHeight="1" x14ac:dyDescent="0.25">
      <c r="A37" s="773"/>
      <c r="B37" s="243"/>
      <c r="C37" s="244"/>
      <c r="D37" s="243" t="s">
        <v>333</v>
      </c>
      <c r="E37" s="233">
        <v>414118832</v>
      </c>
      <c r="F37" s="263" t="s">
        <v>73</v>
      </c>
      <c r="G37" s="263" t="s">
        <v>74</v>
      </c>
      <c r="H37" s="233">
        <v>345729420</v>
      </c>
      <c r="I37" s="252" t="str">
        <f t="shared" si="0"/>
        <v>TURUN</v>
      </c>
      <c r="J37" s="249">
        <f t="shared" si="1"/>
        <v>-68389412</v>
      </c>
      <c r="K37" s="232">
        <v>345729420</v>
      </c>
    </row>
    <row r="38" spans="1:11" ht="94.5" x14ac:dyDescent="0.25">
      <c r="A38" s="774"/>
      <c r="B38" s="243"/>
      <c r="C38" s="244"/>
      <c r="D38" s="243" t="s">
        <v>75</v>
      </c>
      <c r="E38" s="233">
        <v>198654000</v>
      </c>
      <c r="F38" s="255" t="s">
        <v>76</v>
      </c>
      <c r="G38" s="247" t="s">
        <v>77</v>
      </c>
      <c r="H38" s="233">
        <v>195120000</v>
      </c>
      <c r="I38" s="252" t="str">
        <f t="shared" si="0"/>
        <v>TURUN</v>
      </c>
      <c r="J38" s="249">
        <f t="shared" si="1"/>
        <v>-3534000</v>
      </c>
      <c r="K38" s="233">
        <v>195120000</v>
      </c>
    </row>
    <row r="39" spans="1:11" ht="31.5" x14ac:dyDescent="0.25">
      <c r="A39" s="243" t="s">
        <v>78</v>
      </c>
      <c r="B39" s="243"/>
      <c r="C39" s="244"/>
      <c r="D39" s="243"/>
      <c r="E39" s="233">
        <f t="shared" ref="E39" si="15">SUM(E40:E41)</f>
        <v>118108000</v>
      </c>
      <c r="F39" s="246"/>
      <c r="G39" s="247"/>
      <c r="H39" s="233">
        <f>SUM(H40:H41)</f>
        <v>62676200</v>
      </c>
      <c r="I39" s="252" t="str">
        <f t="shared" si="0"/>
        <v>TURUN</v>
      </c>
      <c r="J39" s="249">
        <f t="shared" si="1"/>
        <v>-55431800</v>
      </c>
    </row>
    <row r="40" spans="1:11" ht="94.5" x14ac:dyDescent="0.25">
      <c r="A40" s="243"/>
      <c r="B40" s="243"/>
      <c r="C40" s="244"/>
      <c r="D40" s="243" t="s">
        <v>79</v>
      </c>
      <c r="E40" s="233">
        <v>37908000</v>
      </c>
      <c r="F40" s="255" t="s">
        <v>80</v>
      </c>
      <c r="G40" s="247" t="s">
        <v>36</v>
      </c>
      <c r="H40" s="233">
        <v>36936200</v>
      </c>
      <c r="I40" s="252" t="str">
        <f t="shared" si="0"/>
        <v>TURUN</v>
      </c>
      <c r="J40" s="249">
        <f t="shared" si="1"/>
        <v>-971800</v>
      </c>
      <c r="K40" s="228">
        <v>36936200</v>
      </c>
    </row>
    <row r="41" spans="1:11" ht="157.5" x14ac:dyDescent="0.25">
      <c r="A41" s="243"/>
      <c r="B41" s="243"/>
      <c r="C41" s="244"/>
      <c r="D41" s="243" t="s">
        <v>81</v>
      </c>
      <c r="E41" s="233">
        <v>80200000</v>
      </c>
      <c r="F41" s="255" t="s">
        <v>82</v>
      </c>
      <c r="G41" s="247" t="s">
        <v>83</v>
      </c>
      <c r="H41" s="233">
        <v>25740000</v>
      </c>
      <c r="I41" s="252" t="str">
        <f t="shared" si="0"/>
        <v>TURUN</v>
      </c>
      <c r="J41" s="249">
        <f t="shared" si="1"/>
        <v>-54460000</v>
      </c>
      <c r="K41" s="226">
        <v>25740000</v>
      </c>
    </row>
    <row r="42" spans="1:11" ht="31.5" x14ac:dyDescent="0.25">
      <c r="A42" s="243" t="s">
        <v>84</v>
      </c>
      <c r="B42" s="243"/>
      <c r="C42" s="244"/>
      <c r="D42" s="243" t="s">
        <v>85</v>
      </c>
      <c r="E42" s="233">
        <v>8770000</v>
      </c>
      <c r="F42" s="243" t="s">
        <v>86</v>
      </c>
      <c r="G42" s="247" t="s">
        <v>327</v>
      </c>
      <c r="H42" s="233">
        <v>29540000</v>
      </c>
      <c r="I42" s="252" t="str">
        <f t="shared" si="0"/>
        <v>NAIK</v>
      </c>
      <c r="J42" s="249">
        <f t="shared" si="1"/>
        <v>20770000</v>
      </c>
      <c r="K42" s="226">
        <v>29540000</v>
      </c>
    </row>
    <row r="43" spans="1:11" ht="31.5" x14ac:dyDescent="0.25">
      <c r="A43" s="243" t="s">
        <v>87</v>
      </c>
      <c r="B43" s="243"/>
      <c r="C43" s="244"/>
      <c r="D43" s="243" t="s">
        <v>88</v>
      </c>
      <c r="E43" s="233">
        <v>4260000</v>
      </c>
      <c r="F43" s="243" t="s">
        <v>89</v>
      </c>
      <c r="G43" s="247" t="s">
        <v>90</v>
      </c>
      <c r="H43" s="233">
        <v>2940000</v>
      </c>
      <c r="I43" s="252" t="str">
        <f t="shared" si="0"/>
        <v>TURUN</v>
      </c>
      <c r="J43" s="249">
        <f t="shared" si="1"/>
        <v>-1320000</v>
      </c>
      <c r="K43" s="226">
        <v>2940000</v>
      </c>
    </row>
    <row r="44" spans="1:11" ht="150.75" customHeight="1" x14ac:dyDescent="0.25">
      <c r="A44" s="242" t="s">
        <v>91</v>
      </c>
      <c r="B44" s="243" t="s">
        <v>25</v>
      </c>
      <c r="C44" s="244" t="s">
        <v>26</v>
      </c>
      <c r="D44" s="243"/>
      <c r="E44" s="251">
        <f t="shared" ref="E44" si="16">SUM(E45:E47)</f>
        <v>6066952074</v>
      </c>
      <c r="F44" s="246"/>
      <c r="G44" s="247"/>
      <c r="H44" s="251">
        <f>SUM(H45:H47)</f>
        <v>1859725740</v>
      </c>
      <c r="I44" s="252" t="str">
        <f t="shared" si="0"/>
        <v>TURUN</v>
      </c>
      <c r="J44" s="249">
        <f t="shared" si="1"/>
        <v>-4207226334</v>
      </c>
    </row>
    <row r="45" spans="1:11" ht="252.75" customHeight="1" x14ac:dyDescent="0.25">
      <c r="A45" s="243" t="s">
        <v>78</v>
      </c>
      <c r="B45" s="243"/>
      <c r="C45" s="244"/>
      <c r="D45" s="243" t="s">
        <v>334</v>
      </c>
      <c r="E45" s="233">
        <v>4313040242</v>
      </c>
      <c r="F45" s="265" t="s">
        <v>93</v>
      </c>
      <c r="G45" s="266" t="s">
        <v>94</v>
      </c>
      <c r="H45" s="233">
        <v>1400077620</v>
      </c>
      <c r="I45" s="252" t="str">
        <f t="shared" si="0"/>
        <v>TURUN</v>
      </c>
      <c r="J45" s="249">
        <f t="shared" si="1"/>
        <v>-2912962622</v>
      </c>
      <c r="K45" s="226">
        <v>1400077620</v>
      </c>
    </row>
    <row r="46" spans="1:11" ht="409.5" x14ac:dyDescent="0.25">
      <c r="A46" s="243" t="s">
        <v>55</v>
      </c>
      <c r="B46" s="243"/>
      <c r="C46" s="244"/>
      <c r="D46" s="243" t="s">
        <v>335</v>
      </c>
      <c r="E46" s="233">
        <v>1692425000</v>
      </c>
      <c r="F46" s="243" t="s">
        <v>96</v>
      </c>
      <c r="G46" s="243" t="s">
        <v>336</v>
      </c>
      <c r="H46" s="233">
        <v>395652000</v>
      </c>
      <c r="I46" s="252" t="str">
        <f t="shared" si="0"/>
        <v>TURUN</v>
      </c>
      <c r="J46" s="249">
        <f t="shared" si="1"/>
        <v>-1296773000</v>
      </c>
      <c r="K46" s="226">
        <v>395652000</v>
      </c>
    </row>
    <row r="47" spans="1:11" ht="144" customHeight="1" x14ac:dyDescent="0.25">
      <c r="A47" s="243" t="s">
        <v>71</v>
      </c>
      <c r="B47" s="243"/>
      <c r="C47" s="244"/>
      <c r="D47" s="243" t="s">
        <v>98</v>
      </c>
      <c r="E47" s="233">
        <v>61486832</v>
      </c>
      <c r="F47" s="243" t="s">
        <v>99</v>
      </c>
      <c r="G47" s="243" t="s">
        <v>100</v>
      </c>
      <c r="H47" s="233">
        <v>63996120</v>
      </c>
      <c r="I47" s="252" t="str">
        <f t="shared" si="0"/>
        <v>NAIK</v>
      </c>
      <c r="J47" s="249">
        <f t="shared" si="1"/>
        <v>2509288</v>
      </c>
      <c r="K47" s="226">
        <v>63996120</v>
      </c>
    </row>
    <row r="48" spans="1:11" ht="31.5" x14ac:dyDescent="0.25">
      <c r="A48" s="242" t="s">
        <v>101</v>
      </c>
      <c r="B48" s="243"/>
      <c r="C48" s="244"/>
      <c r="D48" s="243"/>
      <c r="E48" s="251">
        <f t="shared" ref="E48" si="17">E49+E51</f>
        <v>17160417303</v>
      </c>
      <c r="F48" s="246"/>
      <c r="G48" s="247"/>
      <c r="H48" s="251">
        <f>H49+H51</f>
        <v>2660967220</v>
      </c>
      <c r="I48" s="252" t="str">
        <f t="shared" si="0"/>
        <v>TURUN</v>
      </c>
      <c r="J48" s="249">
        <f t="shared" si="1"/>
        <v>-14499450083</v>
      </c>
    </row>
    <row r="49" spans="1:11" ht="63" x14ac:dyDescent="0.25">
      <c r="A49" s="242" t="s">
        <v>102</v>
      </c>
      <c r="B49" s="243" t="s">
        <v>103</v>
      </c>
      <c r="C49" s="267">
        <v>1</v>
      </c>
      <c r="D49" s="243"/>
      <c r="E49" s="251">
        <f t="shared" ref="E49" si="18">E50</f>
        <v>12450000</v>
      </c>
      <c r="F49" s="246"/>
      <c r="G49" s="247"/>
      <c r="H49" s="251">
        <f>H50</f>
        <v>16500000</v>
      </c>
      <c r="I49" s="252" t="str">
        <f t="shared" si="0"/>
        <v>NAIK</v>
      </c>
      <c r="J49" s="249">
        <f t="shared" si="1"/>
        <v>4050000</v>
      </c>
    </row>
    <row r="50" spans="1:11" ht="47.25" x14ac:dyDescent="0.25">
      <c r="A50" s="243" t="s">
        <v>104</v>
      </c>
      <c r="B50" s="243"/>
      <c r="C50" s="244"/>
      <c r="D50" s="243" t="s">
        <v>105</v>
      </c>
      <c r="E50" s="233">
        <v>12450000</v>
      </c>
      <c r="F50" s="255" t="s">
        <v>106</v>
      </c>
      <c r="G50" s="247" t="s">
        <v>107</v>
      </c>
      <c r="H50" s="233">
        <v>16500000</v>
      </c>
      <c r="I50" s="252" t="str">
        <f t="shared" si="0"/>
        <v>NAIK</v>
      </c>
      <c r="J50" s="249">
        <f t="shared" si="1"/>
        <v>4050000</v>
      </c>
      <c r="K50" s="226">
        <v>16500000</v>
      </c>
    </row>
    <row r="51" spans="1:11" ht="78.75" x14ac:dyDescent="0.25">
      <c r="A51" s="242" t="s">
        <v>108</v>
      </c>
      <c r="B51" s="243" t="s">
        <v>109</v>
      </c>
      <c r="C51" s="244" t="s">
        <v>110</v>
      </c>
      <c r="D51" s="243"/>
      <c r="E51" s="251">
        <f t="shared" ref="E51" si="19">SUM(E52:E54)</f>
        <v>17147967303</v>
      </c>
      <c r="F51" s="246"/>
      <c r="G51" s="247"/>
      <c r="H51" s="251">
        <f>SUM(H52:H54)</f>
        <v>2644467220</v>
      </c>
      <c r="I51" s="252" t="str">
        <f t="shared" si="0"/>
        <v>TURUN</v>
      </c>
      <c r="J51" s="249">
        <f t="shared" si="1"/>
        <v>-14503500083</v>
      </c>
      <c r="K51" s="226"/>
    </row>
    <row r="52" spans="1:11" ht="249" customHeight="1" x14ac:dyDescent="0.25">
      <c r="A52" s="243" t="s">
        <v>111</v>
      </c>
      <c r="B52" s="243"/>
      <c r="C52" s="244"/>
      <c r="D52" s="243" t="s">
        <v>112</v>
      </c>
      <c r="E52" s="233">
        <v>1427734589</v>
      </c>
      <c r="F52" s="263" t="s">
        <v>113</v>
      </c>
      <c r="G52" s="243" t="s">
        <v>114</v>
      </c>
      <c r="H52" s="233">
        <v>1670556280</v>
      </c>
      <c r="I52" s="252" t="str">
        <f t="shared" si="0"/>
        <v>NAIK</v>
      </c>
      <c r="J52" s="249">
        <f t="shared" si="1"/>
        <v>242821691</v>
      </c>
      <c r="K52" s="226">
        <v>1670556280</v>
      </c>
    </row>
    <row r="53" spans="1:11" ht="273.75" customHeight="1" x14ac:dyDescent="0.25">
      <c r="A53" s="243" t="s">
        <v>115</v>
      </c>
      <c r="B53" s="243"/>
      <c r="C53" s="244"/>
      <c r="D53" s="243" t="s">
        <v>337</v>
      </c>
      <c r="E53" s="233">
        <v>15516017714</v>
      </c>
      <c r="F53" s="263" t="s">
        <v>338</v>
      </c>
      <c r="G53" s="266" t="s">
        <v>117</v>
      </c>
      <c r="H53" s="233">
        <v>807285940</v>
      </c>
      <c r="I53" s="252" t="str">
        <f t="shared" si="0"/>
        <v>TURUN</v>
      </c>
      <c r="J53" s="249">
        <f t="shared" si="1"/>
        <v>-14708731774</v>
      </c>
      <c r="K53" s="226">
        <v>807285940</v>
      </c>
    </row>
    <row r="54" spans="1:11" ht="126" x14ac:dyDescent="0.25">
      <c r="A54" s="243" t="s">
        <v>118</v>
      </c>
      <c r="B54" s="243"/>
      <c r="C54" s="244"/>
      <c r="D54" s="243" t="s">
        <v>119</v>
      </c>
      <c r="E54" s="233">
        <v>204215000</v>
      </c>
      <c r="F54" s="268" t="s">
        <v>120</v>
      </c>
      <c r="G54" s="266" t="s">
        <v>121</v>
      </c>
      <c r="H54" s="233">
        <v>166625000</v>
      </c>
      <c r="I54" s="252" t="str">
        <f t="shared" si="0"/>
        <v>TURUN</v>
      </c>
      <c r="J54" s="249">
        <f t="shared" si="1"/>
        <v>-37590000</v>
      </c>
      <c r="K54" s="226">
        <v>166625000</v>
      </c>
    </row>
    <row r="55" spans="1:11" ht="41.25" customHeight="1" x14ac:dyDescent="0.25">
      <c r="A55" s="242" t="s">
        <v>122</v>
      </c>
      <c r="B55" s="243"/>
      <c r="C55" s="244"/>
      <c r="D55" s="243"/>
      <c r="E55" s="251">
        <f t="shared" ref="E55" si="20">E56+E61</f>
        <v>271398832</v>
      </c>
      <c r="F55" s="246"/>
      <c r="G55" s="247"/>
      <c r="H55" s="251">
        <f>H56+H61</f>
        <v>98531120</v>
      </c>
      <c r="I55" s="252" t="str">
        <f t="shared" si="0"/>
        <v>TURUN</v>
      </c>
      <c r="J55" s="249">
        <f t="shared" si="1"/>
        <v>-172867712</v>
      </c>
    </row>
    <row r="56" spans="1:11" ht="62.25" customHeight="1" x14ac:dyDescent="0.25">
      <c r="A56" s="242" t="s">
        <v>123</v>
      </c>
      <c r="B56" s="243" t="s">
        <v>124</v>
      </c>
      <c r="C56" s="267">
        <v>1</v>
      </c>
      <c r="D56" s="243"/>
      <c r="E56" s="251">
        <f t="shared" ref="E56" si="21">SUM(E57:E60)</f>
        <v>97204832</v>
      </c>
      <c r="F56" s="246"/>
      <c r="G56" s="247"/>
      <c r="H56" s="251">
        <f>SUM(H57:H60)</f>
        <v>73081120</v>
      </c>
      <c r="I56" s="252" t="str">
        <f t="shared" si="0"/>
        <v>TURUN</v>
      </c>
      <c r="J56" s="249">
        <f t="shared" si="1"/>
        <v>-24123712</v>
      </c>
    </row>
    <row r="57" spans="1:11" ht="47.25" x14ac:dyDescent="0.25">
      <c r="A57" s="243" t="s">
        <v>125</v>
      </c>
      <c r="B57" s="243"/>
      <c r="C57" s="244"/>
      <c r="D57" s="243" t="s">
        <v>126</v>
      </c>
      <c r="E57" s="261">
        <v>84854832</v>
      </c>
      <c r="F57" s="243" t="s">
        <v>127</v>
      </c>
      <c r="G57" s="247" t="s">
        <v>128</v>
      </c>
      <c r="H57" s="261">
        <v>71641120</v>
      </c>
      <c r="I57" s="252" t="str">
        <f t="shared" si="0"/>
        <v>TURUN</v>
      </c>
      <c r="J57" s="249">
        <f t="shared" si="1"/>
        <v>-13213712</v>
      </c>
      <c r="K57" s="226">
        <v>71641120</v>
      </c>
    </row>
    <row r="58" spans="1:11" ht="63" x14ac:dyDescent="0.25">
      <c r="A58" s="243" t="s">
        <v>40</v>
      </c>
      <c r="B58" s="243"/>
      <c r="C58" s="244"/>
      <c r="D58" s="243" t="s">
        <v>129</v>
      </c>
      <c r="E58" s="261">
        <v>9200000</v>
      </c>
      <c r="F58" s="243"/>
      <c r="G58" s="247"/>
      <c r="H58" s="261">
        <v>0</v>
      </c>
      <c r="I58" s="252"/>
      <c r="J58" s="249">
        <f t="shared" si="1"/>
        <v>-9200000</v>
      </c>
      <c r="K58" s="226">
        <v>0</v>
      </c>
    </row>
    <row r="59" spans="1:11" ht="47.25" x14ac:dyDescent="0.25">
      <c r="A59" s="243" t="s">
        <v>130</v>
      </c>
      <c r="B59" s="243"/>
      <c r="C59" s="244"/>
      <c r="D59" s="243" t="s">
        <v>131</v>
      </c>
      <c r="E59" s="233">
        <v>1575000</v>
      </c>
      <c r="F59" s="243" t="s">
        <v>132</v>
      </c>
      <c r="G59" s="247" t="s">
        <v>133</v>
      </c>
      <c r="H59" s="233">
        <v>720000</v>
      </c>
      <c r="I59" s="252" t="str">
        <f t="shared" ref="I59:I122" si="22">IF(H59&lt;E59,"TURUN",IF(H59&gt;E59,"NAIK","TETAP"))</f>
        <v>TURUN</v>
      </c>
      <c r="J59" s="249">
        <f t="shared" si="1"/>
        <v>-855000</v>
      </c>
      <c r="K59" s="226">
        <v>720000</v>
      </c>
    </row>
    <row r="60" spans="1:11" ht="44.25" customHeight="1" x14ac:dyDescent="0.25">
      <c r="A60" s="243" t="s">
        <v>134</v>
      </c>
      <c r="B60" s="243"/>
      <c r="C60" s="244"/>
      <c r="D60" s="243" t="s">
        <v>135</v>
      </c>
      <c r="E60" s="233">
        <v>1575000</v>
      </c>
      <c r="F60" s="243" t="s">
        <v>136</v>
      </c>
      <c r="G60" s="247" t="s">
        <v>133</v>
      </c>
      <c r="H60" s="233">
        <v>720000</v>
      </c>
      <c r="I60" s="252" t="str">
        <f t="shared" si="22"/>
        <v>TURUN</v>
      </c>
      <c r="J60" s="249">
        <f t="shared" si="1"/>
        <v>-855000</v>
      </c>
      <c r="K60" s="226">
        <v>720000</v>
      </c>
    </row>
    <row r="61" spans="1:11" ht="63" x14ac:dyDescent="0.25">
      <c r="A61" s="242" t="s">
        <v>137</v>
      </c>
      <c r="B61" s="243" t="s">
        <v>124</v>
      </c>
      <c r="C61" s="267">
        <v>1</v>
      </c>
      <c r="D61" s="243"/>
      <c r="E61" s="251">
        <f t="shared" ref="E61" si="23">SUM(E62:E63)</f>
        <v>174194000</v>
      </c>
      <c r="F61" s="246"/>
      <c r="G61" s="247"/>
      <c r="H61" s="251">
        <f>SUM(H62:H63)</f>
        <v>25450000</v>
      </c>
      <c r="I61" s="252" t="str">
        <f t="shared" si="22"/>
        <v>TURUN</v>
      </c>
      <c r="J61" s="249">
        <f t="shared" si="1"/>
        <v>-148744000</v>
      </c>
    </row>
    <row r="62" spans="1:11" ht="53.25" customHeight="1" x14ac:dyDescent="0.25">
      <c r="A62" s="243" t="s">
        <v>138</v>
      </c>
      <c r="B62" s="243"/>
      <c r="C62" s="244"/>
      <c r="D62" s="243" t="s">
        <v>139</v>
      </c>
      <c r="E62" s="233">
        <v>13977000</v>
      </c>
      <c r="F62" s="243" t="s">
        <v>139</v>
      </c>
      <c r="G62" s="247" t="s">
        <v>140</v>
      </c>
      <c r="H62" s="233">
        <v>2160000</v>
      </c>
      <c r="I62" s="252" t="str">
        <f t="shared" si="22"/>
        <v>TURUN</v>
      </c>
      <c r="J62" s="249">
        <f t="shared" si="1"/>
        <v>-11817000</v>
      </c>
      <c r="K62" s="226">
        <v>2160000</v>
      </c>
    </row>
    <row r="63" spans="1:11" ht="136.5" customHeight="1" x14ac:dyDescent="0.25">
      <c r="A63" s="243" t="s">
        <v>141</v>
      </c>
      <c r="B63" s="243"/>
      <c r="C63" s="244"/>
      <c r="D63" s="243" t="s">
        <v>339</v>
      </c>
      <c r="E63" s="233">
        <v>160217000</v>
      </c>
      <c r="F63" s="263" t="s">
        <v>340</v>
      </c>
      <c r="G63" s="266" t="s">
        <v>144</v>
      </c>
      <c r="H63" s="233">
        <v>23290000</v>
      </c>
      <c r="I63" s="252" t="str">
        <f t="shared" si="22"/>
        <v>TURUN</v>
      </c>
      <c r="J63" s="249">
        <f t="shared" si="1"/>
        <v>-136927000</v>
      </c>
      <c r="K63" s="226">
        <v>23290000</v>
      </c>
    </row>
    <row r="64" spans="1:11" ht="54" customHeight="1" x14ac:dyDescent="0.25">
      <c r="A64" s="242" t="s">
        <v>145</v>
      </c>
      <c r="B64" s="243"/>
      <c r="C64" s="244"/>
      <c r="D64" s="243"/>
      <c r="E64" s="251">
        <f t="shared" ref="E64" si="24">E65</f>
        <v>32805000</v>
      </c>
      <c r="F64" s="246"/>
      <c r="G64" s="247"/>
      <c r="H64" s="251">
        <f>H65</f>
        <v>26325000</v>
      </c>
      <c r="I64" s="252" t="str">
        <f t="shared" si="22"/>
        <v>TURUN</v>
      </c>
      <c r="J64" s="249">
        <f t="shared" si="1"/>
        <v>-6480000</v>
      </c>
    </row>
    <row r="65" spans="1:11" ht="55.5" customHeight="1" x14ac:dyDescent="0.25">
      <c r="A65" s="242" t="s">
        <v>146</v>
      </c>
      <c r="B65" s="243" t="s">
        <v>147</v>
      </c>
      <c r="C65" s="267">
        <v>1</v>
      </c>
      <c r="D65" s="243"/>
      <c r="E65" s="251">
        <f t="shared" ref="E65" si="25">SUM(E66)</f>
        <v>32805000</v>
      </c>
      <c r="F65" s="246"/>
      <c r="G65" s="247"/>
      <c r="H65" s="251">
        <f>SUM(H66)</f>
        <v>26325000</v>
      </c>
      <c r="I65" s="252" t="str">
        <f t="shared" si="22"/>
        <v>TURUN</v>
      </c>
      <c r="J65" s="249">
        <f t="shared" si="1"/>
        <v>-6480000</v>
      </c>
    </row>
    <row r="66" spans="1:11" ht="50.25" customHeight="1" x14ac:dyDescent="0.25">
      <c r="A66" s="243" t="s">
        <v>146</v>
      </c>
      <c r="B66" s="243"/>
      <c r="C66" s="244"/>
      <c r="D66" s="243" t="s">
        <v>148</v>
      </c>
      <c r="E66" s="233">
        <v>32805000</v>
      </c>
      <c r="F66" s="255" t="s">
        <v>149</v>
      </c>
      <c r="G66" s="247" t="s">
        <v>150</v>
      </c>
      <c r="H66" s="233">
        <v>26325000</v>
      </c>
      <c r="I66" s="252" t="str">
        <f t="shared" si="22"/>
        <v>TURUN</v>
      </c>
      <c r="J66" s="249">
        <f t="shared" si="1"/>
        <v>-6480000</v>
      </c>
      <c r="K66" s="235">
        <v>26325000</v>
      </c>
    </row>
    <row r="67" spans="1:11" ht="47.25" x14ac:dyDescent="0.25">
      <c r="A67" s="242" t="s">
        <v>151</v>
      </c>
      <c r="B67" s="243"/>
      <c r="C67" s="244"/>
      <c r="D67" s="243"/>
      <c r="E67" s="251">
        <f t="shared" ref="E67" si="26">E68+E72+E75+E81+E85</f>
        <v>13679543227</v>
      </c>
      <c r="F67" s="246"/>
      <c r="G67" s="247"/>
      <c r="H67" s="251">
        <f>H68+H72+H75+H81+H85</f>
        <v>14138881662</v>
      </c>
      <c r="I67" s="252" t="str">
        <f t="shared" si="22"/>
        <v>NAIK</v>
      </c>
      <c r="J67" s="249">
        <f t="shared" si="1"/>
        <v>459338435</v>
      </c>
    </row>
    <row r="68" spans="1:11" ht="75" customHeight="1" x14ac:dyDescent="0.25">
      <c r="A68" s="242" t="s">
        <v>152</v>
      </c>
      <c r="B68" s="243" t="s">
        <v>153</v>
      </c>
      <c r="C68" s="244" t="s">
        <v>154</v>
      </c>
      <c r="D68" s="243"/>
      <c r="E68" s="269">
        <f t="shared" ref="E68" si="27">SUM(E69:E71)</f>
        <v>10441940</v>
      </c>
      <c r="F68" s="246"/>
      <c r="G68" s="247"/>
      <c r="H68" s="269">
        <f>SUM(H69:H71)</f>
        <v>45441880</v>
      </c>
      <c r="I68" s="252" t="str">
        <f t="shared" si="22"/>
        <v>NAIK</v>
      </c>
      <c r="J68" s="249">
        <f t="shared" si="1"/>
        <v>34999940</v>
      </c>
    </row>
    <row r="69" spans="1:11" ht="47.25" x14ac:dyDescent="0.25">
      <c r="A69" s="243" t="s">
        <v>155</v>
      </c>
      <c r="B69" s="243"/>
      <c r="C69" s="244"/>
      <c r="D69" s="243" t="s">
        <v>156</v>
      </c>
      <c r="E69" s="270">
        <v>2860900</v>
      </c>
      <c r="F69" s="255" t="s">
        <v>157</v>
      </c>
      <c r="G69" s="266" t="s">
        <v>158</v>
      </c>
      <c r="H69" s="270">
        <v>2860900</v>
      </c>
      <c r="I69" s="252" t="str">
        <f t="shared" si="22"/>
        <v>TETAP</v>
      </c>
      <c r="J69" s="249">
        <f t="shared" si="1"/>
        <v>0</v>
      </c>
      <c r="K69" s="226">
        <v>2860900</v>
      </c>
    </row>
    <row r="70" spans="1:11" ht="47.25" x14ac:dyDescent="0.25">
      <c r="A70" s="243" t="s">
        <v>159</v>
      </c>
      <c r="B70" s="243"/>
      <c r="C70" s="244"/>
      <c r="D70" s="243" t="s">
        <v>160</v>
      </c>
      <c r="E70" s="270">
        <v>2460900</v>
      </c>
      <c r="F70" s="255" t="s">
        <v>161</v>
      </c>
      <c r="G70" s="255" t="s">
        <v>162</v>
      </c>
      <c r="H70" s="270">
        <v>2460900</v>
      </c>
      <c r="I70" s="252" t="str">
        <f t="shared" si="22"/>
        <v>TETAP</v>
      </c>
      <c r="J70" s="249">
        <f t="shared" ref="J70:J129" si="28">H70-E70</f>
        <v>0</v>
      </c>
      <c r="K70" s="226">
        <v>2460900</v>
      </c>
    </row>
    <row r="71" spans="1:11" ht="169.5" customHeight="1" x14ac:dyDescent="0.25">
      <c r="A71" s="243" t="s">
        <v>163</v>
      </c>
      <c r="B71" s="243"/>
      <c r="C71" s="244"/>
      <c r="D71" s="243" t="s">
        <v>164</v>
      </c>
      <c r="E71" s="270">
        <v>5120140</v>
      </c>
      <c r="F71" s="271" t="s">
        <v>165</v>
      </c>
      <c r="G71" s="266" t="s">
        <v>166</v>
      </c>
      <c r="H71" s="270">
        <v>40120080</v>
      </c>
      <c r="I71" s="252" t="str">
        <f t="shared" si="22"/>
        <v>NAIK</v>
      </c>
      <c r="J71" s="249">
        <f t="shared" si="28"/>
        <v>34999940</v>
      </c>
      <c r="K71" s="226">
        <v>40120080</v>
      </c>
    </row>
    <row r="72" spans="1:11" ht="31.5" x14ac:dyDescent="0.25">
      <c r="A72" s="242" t="s">
        <v>167</v>
      </c>
      <c r="B72" s="243" t="s">
        <v>153</v>
      </c>
      <c r="C72" s="244" t="s">
        <v>154</v>
      </c>
      <c r="D72" s="243"/>
      <c r="E72" s="251">
        <f t="shared" ref="E72" si="29">SUM(E73:E74)</f>
        <v>10573003322</v>
      </c>
      <c r="F72" s="246"/>
      <c r="G72" s="247"/>
      <c r="H72" s="251">
        <f>SUM(H73:H74)</f>
        <v>11022955000</v>
      </c>
      <c r="I72" s="252" t="str">
        <f t="shared" si="22"/>
        <v>NAIK</v>
      </c>
      <c r="J72" s="249">
        <f t="shared" si="28"/>
        <v>449951678</v>
      </c>
    </row>
    <row r="73" spans="1:11" ht="46.5" customHeight="1" x14ac:dyDescent="0.25">
      <c r="A73" s="243" t="s">
        <v>168</v>
      </c>
      <c r="B73" s="243"/>
      <c r="C73" s="244"/>
      <c r="D73" s="243" t="s">
        <v>169</v>
      </c>
      <c r="E73" s="233">
        <v>10569515322</v>
      </c>
      <c r="F73" s="243" t="s">
        <v>170</v>
      </c>
      <c r="G73" s="247" t="s">
        <v>171</v>
      </c>
      <c r="H73" s="233">
        <v>11022955000</v>
      </c>
      <c r="I73" s="252" t="str">
        <f t="shared" si="22"/>
        <v>NAIK</v>
      </c>
      <c r="J73" s="249">
        <f t="shared" si="28"/>
        <v>453439678</v>
      </c>
      <c r="K73" s="227">
        <v>11022955000</v>
      </c>
    </row>
    <row r="74" spans="1:11" ht="164.25" customHeight="1" x14ac:dyDescent="0.25">
      <c r="A74" s="243" t="s">
        <v>172</v>
      </c>
      <c r="B74" s="243"/>
      <c r="C74" s="244"/>
      <c r="D74" s="243" t="s">
        <v>173</v>
      </c>
      <c r="E74" s="233">
        <v>3488000</v>
      </c>
      <c r="F74" s="243"/>
      <c r="G74" s="247"/>
      <c r="H74" s="233"/>
      <c r="I74" s="252" t="str">
        <f t="shared" si="22"/>
        <v>TURUN</v>
      </c>
      <c r="J74" s="249">
        <f t="shared" si="28"/>
        <v>-3488000</v>
      </c>
    </row>
    <row r="75" spans="1:11" ht="31.5" x14ac:dyDescent="0.25">
      <c r="A75" s="242" t="s">
        <v>174</v>
      </c>
      <c r="B75" s="243" t="s">
        <v>153</v>
      </c>
      <c r="C75" s="244" t="s">
        <v>154</v>
      </c>
      <c r="D75" s="243"/>
      <c r="E75" s="272">
        <f t="shared" ref="E75" si="30">SUM(E76:E80)</f>
        <v>819917319</v>
      </c>
      <c r="F75" s="246"/>
      <c r="G75" s="247"/>
      <c r="H75" s="272">
        <f>SUM(H76:H80)</f>
        <v>684390012</v>
      </c>
      <c r="I75" s="252" t="str">
        <f t="shared" si="22"/>
        <v>TURUN</v>
      </c>
      <c r="J75" s="249">
        <f t="shared" si="28"/>
        <v>-135527307</v>
      </c>
    </row>
    <row r="76" spans="1:11" ht="47.25" x14ac:dyDescent="0.25">
      <c r="A76" s="243" t="s">
        <v>175</v>
      </c>
      <c r="B76" s="243"/>
      <c r="C76" s="244"/>
      <c r="D76" s="243" t="s">
        <v>341</v>
      </c>
      <c r="E76" s="273">
        <v>11882930</v>
      </c>
      <c r="F76" s="255" t="s">
        <v>177</v>
      </c>
      <c r="G76" s="247" t="s">
        <v>328</v>
      </c>
      <c r="H76" s="273">
        <v>8753220</v>
      </c>
      <c r="I76" s="252" t="str">
        <f t="shared" si="22"/>
        <v>TURUN</v>
      </c>
      <c r="J76" s="249">
        <f t="shared" si="28"/>
        <v>-3129710</v>
      </c>
      <c r="K76" s="236">
        <v>8753220</v>
      </c>
    </row>
    <row r="77" spans="1:11" ht="86.25" x14ac:dyDescent="0.25">
      <c r="A77" s="243" t="s">
        <v>179</v>
      </c>
      <c r="B77" s="243"/>
      <c r="C77" s="244"/>
      <c r="D77" s="243" t="s">
        <v>342</v>
      </c>
      <c r="E77" s="273">
        <v>373416889</v>
      </c>
      <c r="F77" s="274" t="s">
        <v>181</v>
      </c>
      <c r="G77" s="266" t="s">
        <v>329</v>
      </c>
      <c r="H77" s="273">
        <v>240385032</v>
      </c>
      <c r="I77" s="252" t="str">
        <f t="shared" si="22"/>
        <v>TURUN</v>
      </c>
      <c r="J77" s="249">
        <f t="shared" si="28"/>
        <v>-133031857</v>
      </c>
      <c r="K77" s="236">
        <v>240385032</v>
      </c>
    </row>
    <row r="78" spans="1:11" ht="34.5" x14ac:dyDescent="0.25">
      <c r="A78" s="243" t="s">
        <v>183</v>
      </c>
      <c r="B78" s="243"/>
      <c r="C78" s="244"/>
      <c r="D78" s="243" t="s">
        <v>343</v>
      </c>
      <c r="E78" s="273">
        <v>27177500</v>
      </c>
      <c r="F78" s="255" t="s">
        <v>185</v>
      </c>
      <c r="G78" s="247" t="s">
        <v>186</v>
      </c>
      <c r="H78" s="273">
        <v>30483760</v>
      </c>
      <c r="I78" s="252" t="str">
        <f t="shared" si="22"/>
        <v>NAIK</v>
      </c>
      <c r="J78" s="249">
        <f t="shared" si="28"/>
        <v>3306260</v>
      </c>
      <c r="K78" s="236">
        <v>30483760</v>
      </c>
    </row>
    <row r="79" spans="1:11" ht="53.25" customHeight="1" x14ac:dyDescent="0.25">
      <c r="A79" s="243" t="s">
        <v>187</v>
      </c>
      <c r="B79" s="243"/>
      <c r="C79" s="244"/>
      <c r="D79" s="243" t="s">
        <v>188</v>
      </c>
      <c r="E79" s="273">
        <v>6900000</v>
      </c>
      <c r="F79" s="243" t="s">
        <v>189</v>
      </c>
      <c r="G79" s="246" t="s">
        <v>190</v>
      </c>
      <c r="H79" s="273">
        <v>6900000</v>
      </c>
      <c r="I79" s="252" t="str">
        <f t="shared" si="22"/>
        <v>TETAP</v>
      </c>
      <c r="J79" s="249">
        <f t="shared" si="28"/>
        <v>0</v>
      </c>
      <c r="K79" s="236">
        <v>6900000</v>
      </c>
    </row>
    <row r="80" spans="1:11" ht="63" x14ac:dyDescent="0.25">
      <c r="A80" s="243" t="s">
        <v>191</v>
      </c>
      <c r="B80" s="243"/>
      <c r="C80" s="244"/>
      <c r="D80" s="243" t="s">
        <v>192</v>
      </c>
      <c r="E80" s="273">
        <v>400540000</v>
      </c>
      <c r="F80" s="268" t="s">
        <v>193</v>
      </c>
      <c r="G80" s="266" t="s">
        <v>194</v>
      </c>
      <c r="H80" s="273">
        <v>397868000</v>
      </c>
      <c r="I80" s="252" t="str">
        <f t="shared" si="22"/>
        <v>TURUN</v>
      </c>
      <c r="J80" s="249">
        <f t="shared" si="28"/>
        <v>-2672000</v>
      </c>
      <c r="K80" s="236">
        <v>397868000</v>
      </c>
    </row>
    <row r="81" spans="1:11" ht="67.5" customHeight="1" x14ac:dyDescent="0.25">
      <c r="A81" s="242" t="s">
        <v>195</v>
      </c>
      <c r="B81" s="243" t="s">
        <v>153</v>
      </c>
      <c r="C81" s="244" t="s">
        <v>154</v>
      </c>
      <c r="D81" s="243"/>
      <c r="E81" s="251">
        <f t="shared" ref="E81" si="31">SUM(E82:E84)</f>
        <v>1860346646</v>
      </c>
      <c r="F81" s="246"/>
      <c r="G81" s="247"/>
      <c r="H81" s="251">
        <f>SUM(H82:H84)</f>
        <v>2080868270</v>
      </c>
      <c r="I81" s="252" t="str">
        <f t="shared" si="22"/>
        <v>NAIK</v>
      </c>
      <c r="J81" s="249">
        <f t="shared" si="28"/>
        <v>220521624</v>
      </c>
    </row>
    <row r="82" spans="1:11" ht="63" x14ac:dyDescent="0.25">
      <c r="A82" s="243" t="s">
        <v>196</v>
      </c>
      <c r="B82" s="243"/>
      <c r="C82" s="244"/>
      <c r="D82" s="243" t="s">
        <v>197</v>
      </c>
      <c r="E82" s="233">
        <v>12050000</v>
      </c>
      <c r="F82" s="268" t="s">
        <v>331</v>
      </c>
      <c r="G82" s="274" t="s">
        <v>330</v>
      </c>
      <c r="H82" s="233">
        <v>12600000</v>
      </c>
      <c r="I82" s="252" t="str">
        <f t="shared" si="22"/>
        <v>NAIK</v>
      </c>
      <c r="J82" s="249">
        <f t="shared" si="28"/>
        <v>550000</v>
      </c>
      <c r="K82" s="236">
        <v>12600000</v>
      </c>
    </row>
    <row r="83" spans="1:11" ht="31.5" x14ac:dyDescent="0.25">
      <c r="A83" s="243" t="s">
        <v>200</v>
      </c>
      <c r="B83" s="243"/>
      <c r="C83" s="244"/>
      <c r="D83" s="243" t="s">
        <v>201</v>
      </c>
      <c r="E83" s="233">
        <v>10200000</v>
      </c>
      <c r="F83" s="255" t="s">
        <v>202</v>
      </c>
      <c r="G83" s="247" t="s">
        <v>83</v>
      </c>
      <c r="H83" s="233">
        <v>73800000</v>
      </c>
      <c r="I83" s="252" t="str">
        <f t="shared" si="22"/>
        <v>NAIK</v>
      </c>
      <c r="J83" s="249">
        <f t="shared" si="28"/>
        <v>63600000</v>
      </c>
      <c r="K83" s="236">
        <v>73800000</v>
      </c>
    </row>
    <row r="84" spans="1:11" ht="126" x14ac:dyDescent="0.25">
      <c r="A84" s="243" t="s">
        <v>203</v>
      </c>
      <c r="B84" s="243"/>
      <c r="C84" s="244"/>
      <c r="D84" s="243" t="s">
        <v>204</v>
      </c>
      <c r="E84" s="233">
        <v>1838096646</v>
      </c>
      <c r="F84" s="255" t="s">
        <v>205</v>
      </c>
      <c r="G84" s="266" t="s">
        <v>206</v>
      </c>
      <c r="H84" s="233">
        <v>1994468270</v>
      </c>
      <c r="I84" s="252" t="str">
        <f t="shared" si="22"/>
        <v>NAIK</v>
      </c>
      <c r="J84" s="249">
        <f t="shared" si="28"/>
        <v>156371624</v>
      </c>
      <c r="K84" s="236">
        <v>1994468270</v>
      </c>
    </row>
    <row r="85" spans="1:11" ht="59.25" customHeight="1" x14ac:dyDescent="0.25">
      <c r="A85" s="242" t="s">
        <v>207</v>
      </c>
      <c r="B85" s="243" t="s">
        <v>153</v>
      </c>
      <c r="C85" s="244" t="s">
        <v>154</v>
      </c>
      <c r="D85" s="243"/>
      <c r="E85" s="251">
        <f t="shared" ref="E85" si="32">SUM(E86)</f>
        <v>415834000</v>
      </c>
      <c r="F85" s="246"/>
      <c r="G85" s="247"/>
      <c r="H85" s="251">
        <f>SUM(H86:H87)</f>
        <v>305226500</v>
      </c>
      <c r="I85" s="252" t="str">
        <f t="shared" si="22"/>
        <v>TURUN</v>
      </c>
      <c r="J85" s="249">
        <f t="shared" si="28"/>
        <v>-110607500</v>
      </c>
    </row>
    <row r="86" spans="1:11" ht="157.5" x14ac:dyDescent="0.25">
      <c r="A86" s="243" t="s">
        <v>208</v>
      </c>
      <c r="B86" s="275"/>
      <c r="C86" s="276"/>
      <c r="D86" s="275" t="s">
        <v>209</v>
      </c>
      <c r="E86" s="233">
        <v>415834000</v>
      </c>
      <c r="F86" s="255" t="s">
        <v>210</v>
      </c>
      <c r="G86" s="266" t="s">
        <v>211</v>
      </c>
      <c r="H86" s="233">
        <v>305226500</v>
      </c>
      <c r="I86" s="252" t="str">
        <f t="shared" si="22"/>
        <v>TURUN</v>
      </c>
      <c r="J86" s="249">
        <f t="shared" si="28"/>
        <v>-110607500</v>
      </c>
      <c r="K86" s="236">
        <v>305226500</v>
      </c>
    </row>
    <row r="87" spans="1:11" ht="57" customHeight="1" x14ac:dyDescent="0.25">
      <c r="A87" s="243" t="s">
        <v>212</v>
      </c>
      <c r="B87" s="275"/>
      <c r="C87" s="276"/>
      <c r="D87" s="275"/>
      <c r="E87" s="233">
        <v>0</v>
      </c>
      <c r="F87" s="255"/>
      <c r="G87" s="266"/>
      <c r="H87" s="233"/>
      <c r="I87" s="252" t="str">
        <f t="shared" si="22"/>
        <v>TETAP</v>
      </c>
      <c r="J87" s="249">
        <f t="shared" si="28"/>
        <v>0</v>
      </c>
    </row>
    <row r="88" spans="1:11" ht="46.5" customHeight="1" x14ac:dyDescent="0.25">
      <c r="A88" s="242" t="s">
        <v>213</v>
      </c>
      <c r="B88" s="243"/>
      <c r="C88" s="244"/>
      <c r="D88" s="243"/>
      <c r="E88" s="251">
        <f t="shared" ref="E88" si="33">E89+E92+E99+E109</f>
        <v>3345415150</v>
      </c>
      <c r="F88" s="246"/>
      <c r="G88" s="247"/>
      <c r="H88" s="251">
        <f>H89+H92+H99+H109</f>
        <v>3413463200</v>
      </c>
      <c r="I88" s="252" t="str">
        <f t="shared" si="22"/>
        <v>NAIK</v>
      </c>
      <c r="J88" s="249">
        <f t="shared" si="28"/>
        <v>68048050</v>
      </c>
    </row>
    <row r="89" spans="1:11" ht="31.5" x14ac:dyDescent="0.25">
      <c r="A89" s="242" t="s">
        <v>214</v>
      </c>
      <c r="B89" s="243"/>
      <c r="C89" s="244"/>
      <c r="D89" s="243"/>
      <c r="E89" s="251">
        <f t="shared" ref="E89:E90" si="34">SUM(E90)</f>
        <v>160938400</v>
      </c>
      <c r="F89" s="246"/>
      <c r="G89" s="247"/>
      <c r="H89" s="251">
        <f t="shared" ref="H89:H90" si="35">SUM(H90)</f>
        <v>157793400</v>
      </c>
      <c r="I89" s="252" t="str">
        <f t="shared" si="22"/>
        <v>TURUN</v>
      </c>
      <c r="J89" s="249">
        <f t="shared" si="28"/>
        <v>-3145000</v>
      </c>
    </row>
    <row r="90" spans="1:11" ht="47.25" x14ac:dyDescent="0.25">
      <c r="A90" s="242" t="s">
        <v>215</v>
      </c>
      <c r="B90" s="243" t="s">
        <v>216</v>
      </c>
      <c r="C90" s="244" t="s">
        <v>217</v>
      </c>
      <c r="D90" s="243"/>
      <c r="E90" s="251">
        <f t="shared" si="34"/>
        <v>160938400</v>
      </c>
      <c r="F90" s="246"/>
      <c r="G90" s="247"/>
      <c r="H90" s="251">
        <f t="shared" si="35"/>
        <v>157793400</v>
      </c>
      <c r="I90" s="252" t="str">
        <f t="shared" si="22"/>
        <v>TURUN</v>
      </c>
      <c r="J90" s="249">
        <f t="shared" si="28"/>
        <v>-3145000</v>
      </c>
    </row>
    <row r="91" spans="1:11" ht="78.75" x14ac:dyDescent="0.25">
      <c r="A91" s="243" t="s">
        <v>218</v>
      </c>
      <c r="B91" s="243"/>
      <c r="C91" s="244"/>
      <c r="D91" s="243" t="s">
        <v>219</v>
      </c>
      <c r="E91" s="233">
        <v>160938400</v>
      </c>
      <c r="F91" s="268" t="s">
        <v>220</v>
      </c>
      <c r="G91" s="266" t="s">
        <v>221</v>
      </c>
      <c r="H91" s="233">
        <v>157793400</v>
      </c>
      <c r="I91" s="252" t="str">
        <f t="shared" si="22"/>
        <v>TURUN</v>
      </c>
      <c r="J91" s="249">
        <f t="shared" si="28"/>
        <v>-3145000</v>
      </c>
      <c r="K91" s="226">
        <v>157793400</v>
      </c>
    </row>
    <row r="92" spans="1:11" ht="72.75" customHeight="1" x14ac:dyDescent="0.25">
      <c r="A92" s="242" t="s">
        <v>222</v>
      </c>
      <c r="B92" s="243"/>
      <c r="C92" s="244"/>
      <c r="D92" s="243"/>
      <c r="E92" s="251">
        <f t="shared" ref="E92" si="36">E93+E95+E97</f>
        <v>1607854750</v>
      </c>
      <c r="F92" s="246"/>
      <c r="G92" s="247"/>
      <c r="H92" s="251">
        <f>H93+H95+H97</f>
        <v>1517136460</v>
      </c>
      <c r="I92" s="252" t="str">
        <f t="shared" si="22"/>
        <v>TURUN</v>
      </c>
      <c r="J92" s="249">
        <f t="shared" si="28"/>
        <v>-90718290</v>
      </c>
    </row>
    <row r="93" spans="1:11" ht="68.25" customHeight="1" x14ac:dyDescent="0.25">
      <c r="A93" s="242" t="s">
        <v>223</v>
      </c>
      <c r="B93" s="243" t="s">
        <v>224</v>
      </c>
      <c r="C93" s="267">
        <v>0.91</v>
      </c>
      <c r="D93" s="243"/>
      <c r="E93" s="251">
        <f t="shared" ref="E93" si="37">SUM(E94)</f>
        <v>1468342050</v>
      </c>
      <c r="F93" s="246"/>
      <c r="G93" s="247"/>
      <c r="H93" s="251">
        <f>SUM(H94)</f>
        <v>1368634260</v>
      </c>
      <c r="I93" s="252" t="str">
        <f t="shared" si="22"/>
        <v>TURUN</v>
      </c>
      <c r="J93" s="249">
        <f t="shared" si="28"/>
        <v>-99707790</v>
      </c>
    </row>
    <row r="94" spans="1:11" ht="396" customHeight="1" x14ac:dyDescent="0.25">
      <c r="A94" s="243" t="s">
        <v>225</v>
      </c>
      <c r="B94" s="243"/>
      <c r="C94" s="244"/>
      <c r="D94" s="243" t="s">
        <v>226</v>
      </c>
      <c r="E94" s="233">
        <v>1468342050</v>
      </c>
      <c r="F94" s="271" t="s">
        <v>227</v>
      </c>
      <c r="G94" s="266" t="s">
        <v>228</v>
      </c>
      <c r="H94" s="233">
        <v>1368634260</v>
      </c>
      <c r="I94" s="252" t="str">
        <f t="shared" si="22"/>
        <v>TURUN</v>
      </c>
      <c r="J94" s="249">
        <f t="shared" si="28"/>
        <v>-99707790</v>
      </c>
      <c r="K94" s="226">
        <v>1368634260</v>
      </c>
    </row>
    <row r="95" spans="1:11" ht="69.75" customHeight="1" x14ac:dyDescent="0.25">
      <c r="A95" s="242" t="s">
        <v>229</v>
      </c>
      <c r="B95" s="243" t="s">
        <v>224</v>
      </c>
      <c r="C95" s="267">
        <v>0.91</v>
      </c>
      <c r="D95" s="243"/>
      <c r="E95" s="251">
        <f t="shared" ref="E95" si="38">SUM(E96)</f>
        <v>117131200</v>
      </c>
      <c r="F95" s="246"/>
      <c r="G95" s="247"/>
      <c r="H95" s="251">
        <f>SUM(H96)</f>
        <v>113972200</v>
      </c>
      <c r="I95" s="252" t="str">
        <f t="shared" si="22"/>
        <v>TURUN</v>
      </c>
      <c r="J95" s="249">
        <f t="shared" si="28"/>
        <v>-3159000</v>
      </c>
      <c r="K95" s="226"/>
    </row>
    <row r="96" spans="1:11" ht="44.25" customHeight="1" x14ac:dyDescent="0.25">
      <c r="A96" s="243" t="s">
        <v>230</v>
      </c>
      <c r="B96" s="243"/>
      <c r="C96" s="244"/>
      <c r="D96" s="243" t="s">
        <v>231</v>
      </c>
      <c r="E96" s="233">
        <v>117131200</v>
      </c>
      <c r="F96" s="246" t="s">
        <v>232</v>
      </c>
      <c r="G96" s="247" t="s">
        <v>233</v>
      </c>
      <c r="H96" s="233">
        <v>113972200</v>
      </c>
      <c r="I96" s="252" t="str">
        <f t="shared" si="22"/>
        <v>TURUN</v>
      </c>
      <c r="J96" s="249">
        <f t="shared" si="28"/>
        <v>-3159000</v>
      </c>
      <c r="K96" s="226">
        <v>113972200</v>
      </c>
    </row>
    <row r="97" spans="1:11" ht="63" x14ac:dyDescent="0.25">
      <c r="A97" s="242" t="s">
        <v>234</v>
      </c>
      <c r="B97" s="243" t="s">
        <v>224</v>
      </c>
      <c r="C97" s="267">
        <v>0.91</v>
      </c>
      <c r="D97" s="243"/>
      <c r="E97" s="251">
        <f t="shared" ref="E97" si="39">SUM(E98)</f>
        <v>22381500</v>
      </c>
      <c r="F97" s="246"/>
      <c r="G97" s="247"/>
      <c r="H97" s="251">
        <f>SUM(H98)</f>
        <v>34530000</v>
      </c>
      <c r="I97" s="252" t="str">
        <f t="shared" si="22"/>
        <v>NAIK</v>
      </c>
      <c r="J97" s="249">
        <f t="shared" si="28"/>
        <v>12148500</v>
      </c>
    </row>
    <row r="98" spans="1:11" ht="47.25" x14ac:dyDescent="0.25">
      <c r="A98" s="243" t="s">
        <v>235</v>
      </c>
      <c r="B98" s="243"/>
      <c r="C98" s="244"/>
      <c r="D98" s="243" t="s">
        <v>236</v>
      </c>
      <c r="E98" s="233">
        <v>22381500</v>
      </c>
      <c r="F98" s="255" t="s">
        <v>237</v>
      </c>
      <c r="G98" s="266" t="s">
        <v>238</v>
      </c>
      <c r="H98" s="233">
        <v>34530000</v>
      </c>
      <c r="I98" s="252" t="str">
        <f t="shared" si="22"/>
        <v>NAIK</v>
      </c>
      <c r="J98" s="249">
        <f t="shared" si="28"/>
        <v>12148500</v>
      </c>
      <c r="K98" s="226">
        <v>34530000</v>
      </c>
    </row>
    <row r="99" spans="1:11" ht="41.25" customHeight="1" x14ac:dyDescent="0.25">
      <c r="A99" s="242" t="s">
        <v>239</v>
      </c>
      <c r="B99" s="243"/>
      <c r="C99" s="244"/>
      <c r="D99" s="243"/>
      <c r="E99" s="251">
        <f t="shared" ref="E99" si="40">E100+E104+E107</f>
        <v>873876000</v>
      </c>
      <c r="F99" s="246"/>
      <c r="G99" s="247"/>
      <c r="H99" s="251">
        <f>H100+H104+H107</f>
        <v>861372840</v>
      </c>
      <c r="I99" s="252" t="str">
        <f t="shared" si="22"/>
        <v>TURUN</v>
      </c>
      <c r="J99" s="249">
        <f t="shared" si="28"/>
        <v>-12503160</v>
      </c>
    </row>
    <row r="100" spans="1:11" ht="41.25" customHeight="1" x14ac:dyDescent="0.25">
      <c r="A100" s="242" t="s">
        <v>240</v>
      </c>
      <c r="B100" s="243" t="s">
        <v>241</v>
      </c>
      <c r="C100" s="244" t="s">
        <v>242</v>
      </c>
      <c r="D100" s="243"/>
      <c r="E100" s="251">
        <f t="shared" ref="E100" si="41">SUM(E101:E103)</f>
        <v>551238000</v>
      </c>
      <c r="F100" s="246"/>
      <c r="G100" s="247"/>
      <c r="H100" s="251">
        <f>SUM(H101:H103)</f>
        <v>568598000</v>
      </c>
      <c r="I100" s="252" t="str">
        <f t="shared" si="22"/>
        <v>NAIK</v>
      </c>
      <c r="J100" s="249">
        <f t="shared" si="28"/>
        <v>17360000</v>
      </c>
    </row>
    <row r="101" spans="1:11" ht="31.5" x14ac:dyDescent="0.25">
      <c r="A101" s="243" t="s">
        <v>243</v>
      </c>
      <c r="B101" s="243"/>
      <c r="C101" s="244"/>
      <c r="D101" s="243" t="s">
        <v>244</v>
      </c>
      <c r="E101" s="233">
        <v>18450000</v>
      </c>
      <c r="F101" s="243" t="s">
        <v>245</v>
      </c>
      <c r="G101" s="247" t="s">
        <v>246</v>
      </c>
      <c r="H101" s="233">
        <v>18450000</v>
      </c>
      <c r="I101" s="252" t="str">
        <f t="shared" si="22"/>
        <v>TETAP</v>
      </c>
      <c r="J101" s="249">
        <f t="shared" si="28"/>
        <v>0</v>
      </c>
      <c r="K101" s="226">
        <v>18450000</v>
      </c>
    </row>
    <row r="102" spans="1:11" ht="57.75" customHeight="1" x14ac:dyDescent="0.25">
      <c r="A102" s="243" t="s">
        <v>247</v>
      </c>
      <c r="B102" s="243"/>
      <c r="C102" s="244"/>
      <c r="D102" s="243"/>
      <c r="E102" s="233"/>
      <c r="F102" s="255" t="s">
        <v>248</v>
      </c>
      <c r="G102" s="247" t="s">
        <v>249</v>
      </c>
      <c r="H102" s="233">
        <v>17360000</v>
      </c>
      <c r="I102" s="252" t="str">
        <f t="shared" si="22"/>
        <v>NAIK</v>
      </c>
      <c r="J102" s="249">
        <f t="shared" si="28"/>
        <v>17360000</v>
      </c>
      <c r="K102" s="226">
        <v>17360000</v>
      </c>
    </row>
    <row r="103" spans="1:11" ht="47.25" x14ac:dyDescent="0.25">
      <c r="A103" s="243" t="s">
        <v>250</v>
      </c>
      <c r="B103" s="243"/>
      <c r="C103" s="244"/>
      <c r="D103" s="243" t="s">
        <v>251</v>
      </c>
      <c r="E103" s="233">
        <v>532788000</v>
      </c>
      <c r="F103" s="255" t="s">
        <v>252</v>
      </c>
      <c r="G103" s="247" t="s">
        <v>253</v>
      </c>
      <c r="H103" s="233">
        <v>532788000</v>
      </c>
      <c r="I103" s="252" t="str">
        <f t="shared" si="22"/>
        <v>TETAP</v>
      </c>
      <c r="J103" s="249">
        <f t="shared" si="28"/>
        <v>0</v>
      </c>
      <c r="K103" s="226">
        <v>532788000</v>
      </c>
    </row>
    <row r="104" spans="1:11" ht="45.75" customHeight="1" x14ac:dyDescent="0.25">
      <c r="A104" s="242" t="s">
        <v>254</v>
      </c>
      <c r="B104" s="243" t="s">
        <v>241</v>
      </c>
      <c r="C104" s="244" t="s">
        <v>242</v>
      </c>
      <c r="D104" s="243"/>
      <c r="E104" s="251">
        <f t="shared" ref="E104" si="42">SUM(E105:E106)</f>
        <v>295968000</v>
      </c>
      <c r="F104" s="246"/>
      <c r="G104" s="247"/>
      <c r="H104" s="251">
        <f>SUM(H105:H106)</f>
        <v>204339840</v>
      </c>
      <c r="I104" s="252" t="str">
        <f t="shared" si="22"/>
        <v>TURUN</v>
      </c>
      <c r="J104" s="249">
        <f t="shared" si="28"/>
        <v>-91628160</v>
      </c>
    </row>
    <row r="105" spans="1:11" ht="78.75" x14ac:dyDescent="0.25">
      <c r="A105" s="243" t="s">
        <v>255</v>
      </c>
      <c r="B105" s="243"/>
      <c r="C105" s="244"/>
      <c r="D105" s="243" t="s">
        <v>256</v>
      </c>
      <c r="E105" s="233">
        <v>178018000</v>
      </c>
      <c r="F105" s="263" t="s">
        <v>257</v>
      </c>
      <c r="G105" s="266" t="s">
        <v>258</v>
      </c>
      <c r="H105" s="233">
        <v>112729840</v>
      </c>
      <c r="I105" s="252" t="str">
        <f t="shared" si="22"/>
        <v>TURUN</v>
      </c>
      <c r="J105" s="249">
        <f t="shared" si="28"/>
        <v>-65288160</v>
      </c>
      <c r="K105" s="226">
        <v>112729840</v>
      </c>
    </row>
    <row r="106" spans="1:11" ht="63" x14ac:dyDescent="0.25">
      <c r="A106" s="243" t="s">
        <v>259</v>
      </c>
      <c r="B106" s="243"/>
      <c r="C106" s="244"/>
      <c r="D106" s="243" t="s">
        <v>260</v>
      </c>
      <c r="E106" s="261">
        <v>117950000</v>
      </c>
      <c r="F106" s="255" t="s">
        <v>261</v>
      </c>
      <c r="G106" s="266" t="s">
        <v>262</v>
      </c>
      <c r="H106" s="261">
        <v>91610000</v>
      </c>
      <c r="I106" s="252" t="str">
        <f t="shared" si="22"/>
        <v>TURUN</v>
      </c>
      <c r="J106" s="249">
        <f t="shared" si="28"/>
        <v>-26340000</v>
      </c>
      <c r="K106" s="226">
        <v>91610000</v>
      </c>
    </row>
    <row r="107" spans="1:11" ht="72.75" customHeight="1" x14ac:dyDescent="0.25">
      <c r="A107" s="242" t="s">
        <v>263</v>
      </c>
      <c r="B107" s="243" t="s">
        <v>241</v>
      </c>
      <c r="C107" s="244" t="s">
        <v>242</v>
      </c>
      <c r="D107" s="243"/>
      <c r="E107" s="251">
        <f t="shared" ref="E107" si="43">SUM(E108)</f>
        <v>26670000</v>
      </c>
      <c r="F107" s="246"/>
      <c r="G107" s="247"/>
      <c r="H107" s="251">
        <f>SUM(H108)</f>
        <v>88435000</v>
      </c>
      <c r="I107" s="252" t="str">
        <f t="shared" si="22"/>
        <v>NAIK</v>
      </c>
      <c r="J107" s="249">
        <f t="shared" si="28"/>
        <v>61765000</v>
      </c>
    </row>
    <row r="108" spans="1:11" ht="78.75" x14ac:dyDescent="0.25">
      <c r="A108" s="243" t="s">
        <v>264</v>
      </c>
      <c r="B108" s="243"/>
      <c r="C108" s="244"/>
      <c r="D108" s="243" t="s">
        <v>265</v>
      </c>
      <c r="E108" s="233">
        <v>26670000</v>
      </c>
      <c r="F108" s="255" t="s">
        <v>266</v>
      </c>
      <c r="G108" s="247" t="s">
        <v>267</v>
      </c>
      <c r="H108" s="233">
        <v>88435000</v>
      </c>
      <c r="I108" s="252" t="str">
        <f t="shared" si="22"/>
        <v>NAIK</v>
      </c>
      <c r="J108" s="249">
        <f t="shared" si="28"/>
        <v>61765000</v>
      </c>
      <c r="K108" s="226">
        <v>88435000</v>
      </c>
    </row>
    <row r="109" spans="1:11" ht="45.75" customHeight="1" x14ac:dyDescent="0.25">
      <c r="A109" s="242" t="s">
        <v>268</v>
      </c>
      <c r="B109" s="243"/>
      <c r="C109" s="244"/>
      <c r="D109" s="243"/>
      <c r="E109" s="251">
        <f t="shared" ref="E109" si="44">E110+E114</f>
        <v>702746000</v>
      </c>
      <c r="F109" s="246"/>
      <c r="G109" s="247"/>
      <c r="H109" s="251">
        <f>H110+H114</f>
        <v>877160500</v>
      </c>
      <c r="I109" s="252" t="str">
        <f t="shared" si="22"/>
        <v>NAIK</v>
      </c>
      <c r="J109" s="249">
        <f t="shared" si="28"/>
        <v>174414500</v>
      </c>
    </row>
    <row r="110" spans="1:11" ht="132.75" customHeight="1" x14ac:dyDescent="0.25">
      <c r="A110" s="242" t="s">
        <v>269</v>
      </c>
      <c r="B110" s="243" t="s">
        <v>270</v>
      </c>
      <c r="C110" s="244" t="s">
        <v>271</v>
      </c>
      <c r="D110" s="243"/>
      <c r="E110" s="251">
        <f t="shared" ref="E110" si="45">SUM(E111:E113)</f>
        <v>297166000</v>
      </c>
      <c r="F110" s="246"/>
      <c r="G110" s="247"/>
      <c r="H110" s="251">
        <f>SUM(H111:H113)</f>
        <v>249980000</v>
      </c>
      <c r="I110" s="252" t="str">
        <f t="shared" si="22"/>
        <v>TURUN</v>
      </c>
      <c r="J110" s="249">
        <f t="shared" si="28"/>
        <v>-47186000</v>
      </c>
    </row>
    <row r="111" spans="1:11" ht="47.25" x14ac:dyDescent="0.25">
      <c r="A111" s="243" t="s">
        <v>272</v>
      </c>
      <c r="B111" s="243"/>
      <c r="C111" s="244"/>
      <c r="D111" s="243" t="s">
        <v>273</v>
      </c>
      <c r="E111" s="233">
        <v>21510000</v>
      </c>
      <c r="F111" s="243" t="s">
        <v>274</v>
      </c>
      <c r="G111" s="243" t="s">
        <v>275</v>
      </c>
      <c r="H111" s="233">
        <v>36896000</v>
      </c>
      <c r="I111" s="252" t="str">
        <f t="shared" si="22"/>
        <v>NAIK</v>
      </c>
      <c r="J111" s="249">
        <f t="shared" si="28"/>
        <v>15386000</v>
      </c>
      <c r="K111" s="226">
        <v>36896000</v>
      </c>
    </row>
    <row r="112" spans="1:11" ht="47.25" x14ac:dyDescent="0.25">
      <c r="A112" s="243" t="s">
        <v>276</v>
      </c>
      <c r="B112" s="243"/>
      <c r="C112" s="244"/>
      <c r="D112" s="243" t="s">
        <v>277</v>
      </c>
      <c r="E112" s="233">
        <v>10360000</v>
      </c>
      <c r="F112" s="255" t="s">
        <v>278</v>
      </c>
      <c r="G112" s="247" t="s">
        <v>279</v>
      </c>
      <c r="H112" s="233">
        <v>24566000</v>
      </c>
      <c r="I112" s="252" t="str">
        <f t="shared" si="22"/>
        <v>NAIK</v>
      </c>
      <c r="J112" s="249">
        <f t="shared" si="28"/>
        <v>14206000</v>
      </c>
      <c r="K112" s="226">
        <v>24566000</v>
      </c>
    </row>
    <row r="113" spans="1:11" ht="144.75" customHeight="1" x14ac:dyDescent="0.25">
      <c r="A113" s="243" t="s">
        <v>280</v>
      </c>
      <c r="B113" s="243"/>
      <c r="C113" s="244"/>
      <c r="D113" s="243" t="s">
        <v>281</v>
      </c>
      <c r="E113" s="233">
        <v>265296000</v>
      </c>
      <c r="F113" s="263" t="s">
        <v>282</v>
      </c>
      <c r="G113" s="243" t="s">
        <v>283</v>
      </c>
      <c r="H113" s="233">
        <v>188518000</v>
      </c>
      <c r="I113" s="252" t="str">
        <f t="shared" si="22"/>
        <v>TURUN</v>
      </c>
      <c r="J113" s="249">
        <f t="shared" si="28"/>
        <v>-76778000</v>
      </c>
      <c r="K113" s="226">
        <v>188518000</v>
      </c>
    </row>
    <row r="114" spans="1:11" ht="134.25" customHeight="1" x14ac:dyDescent="0.25">
      <c r="A114" s="242" t="s">
        <v>284</v>
      </c>
      <c r="B114" s="243" t="s">
        <v>270</v>
      </c>
      <c r="C114" s="244" t="s">
        <v>271</v>
      </c>
      <c r="D114" s="243"/>
      <c r="E114" s="251">
        <f t="shared" ref="E114" si="46">SUM(E115:E118)</f>
        <v>405580000</v>
      </c>
      <c r="F114" s="246"/>
      <c r="G114" s="247"/>
      <c r="H114" s="251">
        <f>SUM(H115:H122)</f>
        <v>627180500</v>
      </c>
      <c r="I114" s="252" t="str">
        <f t="shared" si="22"/>
        <v>NAIK</v>
      </c>
      <c r="J114" s="249">
        <f t="shared" si="28"/>
        <v>221600500</v>
      </c>
    </row>
    <row r="115" spans="1:11" ht="150" customHeight="1" x14ac:dyDescent="0.25">
      <c r="A115" s="243" t="s">
        <v>285</v>
      </c>
      <c r="B115" s="243"/>
      <c r="C115" s="244"/>
      <c r="D115" s="243" t="s">
        <v>286</v>
      </c>
      <c r="E115" s="233">
        <v>279122000</v>
      </c>
      <c r="F115" s="271" t="s">
        <v>287</v>
      </c>
      <c r="G115" s="274" t="s">
        <v>288</v>
      </c>
      <c r="H115" s="233">
        <v>158926500</v>
      </c>
      <c r="I115" s="252" t="str">
        <f t="shared" si="22"/>
        <v>TURUN</v>
      </c>
      <c r="J115" s="249">
        <f t="shared" si="28"/>
        <v>-120195500</v>
      </c>
      <c r="K115" s="226">
        <v>158926500</v>
      </c>
    </row>
    <row r="116" spans="1:11" ht="126" x14ac:dyDescent="0.25">
      <c r="A116" s="243" t="s">
        <v>289</v>
      </c>
      <c r="B116" s="243"/>
      <c r="C116" s="244"/>
      <c r="D116" s="243" t="s">
        <v>344</v>
      </c>
      <c r="E116" s="233">
        <v>126458000</v>
      </c>
      <c r="F116" s="268" t="s">
        <v>290</v>
      </c>
      <c r="G116" s="255" t="s">
        <v>291</v>
      </c>
      <c r="H116" s="233">
        <v>42898000</v>
      </c>
      <c r="I116" s="252" t="str">
        <f t="shared" si="22"/>
        <v>TURUN</v>
      </c>
      <c r="J116" s="249">
        <f t="shared" si="28"/>
        <v>-83560000</v>
      </c>
      <c r="K116" s="226">
        <v>42898000</v>
      </c>
    </row>
    <row r="117" spans="1:11" ht="112.5" customHeight="1" x14ac:dyDescent="0.25">
      <c r="A117" s="243" t="s">
        <v>292</v>
      </c>
      <c r="B117" s="243"/>
      <c r="C117" s="244"/>
      <c r="D117" s="243"/>
      <c r="E117" s="233"/>
      <c r="F117" s="268" t="s">
        <v>293</v>
      </c>
      <c r="G117" s="266" t="s">
        <v>294</v>
      </c>
      <c r="H117" s="233">
        <v>22218000</v>
      </c>
      <c r="I117" s="252" t="str">
        <f t="shared" si="22"/>
        <v>NAIK</v>
      </c>
      <c r="J117" s="249">
        <f t="shared" si="28"/>
        <v>22218000</v>
      </c>
      <c r="K117" s="226">
        <v>22218000</v>
      </c>
    </row>
    <row r="118" spans="1:11" ht="69.75" customHeight="1" x14ac:dyDescent="0.25">
      <c r="A118" s="243" t="s">
        <v>295</v>
      </c>
      <c r="B118" s="243"/>
      <c r="C118" s="244"/>
      <c r="D118" s="243"/>
      <c r="E118" s="233"/>
      <c r="F118" s="268" t="s">
        <v>346</v>
      </c>
      <c r="G118" s="266" t="s">
        <v>296</v>
      </c>
      <c r="H118" s="233">
        <v>54516000</v>
      </c>
      <c r="I118" s="252" t="str">
        <f t="shared" si="22"/>
        <v>NAIK</v>
      </c>
      <c r="J118" s="249">
        <f t="shared" si="28"/>
        <v>54516000</v>
      </c>
      <c r="K118" s="226">
        <v>54516000</v>
      </c>
    </row>
    <row r="119" spans="1:11" ht="55.5" customHeight="1" x14ac:dyDescent="0.25">
      <c r="A119" s="242" t="s">
        <v>297</v>
      </c>
      <c r="B119" s="243"/>
      <c r="C119" s="244"/>
      <c r="D119" s="243"/>
      <c r="E119" s="233"/>
      <c r="F119" s="246"/>
      <c r="G119" s="247"/>
      <c r="H119" s="233"/>
      <c r="I119" s="252" t="str">
        <f t="shared" si="22"/>
        <v>TETAP</v>
      </c>
      <c r="J119" s="249">
        <f t="shared" si="28"/>
        <v>0</v>
      </c>
      <c r="K119" s="226"/>
    </row>
    <row r="120" spans="1:11" ht="144.75" customHeight="1" x14ac:dyDescent="0.25">
      <c r="A120" s="277" t="s">
        <v>298</v>
      </c>
      <c r="B120" s="243"/>
      <c r="C120" s="244"/>
      <c r="D120" s="243"/>
      <c r="E120" s="233"/>
      <c r="F120" s="246"/>
      <c r="G120" s="247"/>
      <c r="H120" s="233"/>
      <c r="I120" s="252" t="str">
        <f t="shared" si="22"/>
        <v>TETAP</v>
      </c>
      <c r="J120" s="249">
        <f t="shared" si="28"/>
        <v>0</v>
      </c>
    </row>
    <row r="121" spans="1:11" ht="62.25" customHeight="1" x14ac:dyDescent="0.25">
      <c r="A121" s="277" t="s">
        <v>299</v>
      </c>
      <c r="B121" s="243"/>
      <c r="C121" s="244"/>
      <c r="D121" s="243"/>
      <c r="E121" s="233"/>
      <c r="F121" s="246"/>
      <c r="G121" s="247"/>
      <c r="H121" s="233"/>
      <c r="I121" s="252" t="str">
        <f t="shared" si="22"/>
        <v>TETAP</v>
      </c>
      <c r="J121" s="249">
        <f t="shared" si="28"/>
        <v>0</v>
      </c>
    </row>
    <row r="122" spans="1:11" ht="164.25" customHeight="1" x14ac:dyDescent="0.25">
      <c r="A122" s="243" t="s">
        <v>345</v>
      </c>
      <c r="B122" s="243"/>
      <c r="C122" s="244"/>
      <c r="D122" s="243"/>
      <c r="E122" s="233"/>
      <c r="F122" s="271" t="s">
        <v>300</v>
      </c>
      <c r="G122" s="266" t="s">
        <v>301</v>
      </c>
      <c r="H122" s="233">
        <v>348622000</v>
      </c>
      <c r="I122" s="252" t="str">
        <f t="shared" si="22"/>
        <v>NAIK</v>
      </c>
      <c r="J122" s="249">
        <f t="shared" si="28"/>
        <v>348622000</v>
      </c>
      <c r="K122" s="226">
        <f>49022000+299600000</f>
        <v>348622000</v>
      </c>
    </row>
    <row r="123" spans="1:11" ht="51.75" customHeight="1" x14ac:dyDescent="0.25">
      <c r="A123" s="242" t="s">
        <v>302</v>
      </c>
      <c r="B123" s="243"/>
      <c r="C123" s="244"/>
      <c r="D123" s="243"/>
      <c r="E123" s="251">
        <f t="shared" ref="E123:E124" si="47">E124</f>
        <v>259659250</v>
      </c>
      <c r="F123" s="246"/>
      <c r="G123" s="247"/>
      <c r="H123" s="251">
        <f t="shared" ref="H123:H124" si="48">H124</f>
        <v>193423790</v>
      </c>
      <c r="I123" s="252" t="str">
        <f t="shared" ref="I123:I129" si="49">IF(H123&lt;E123,"TURUN",IF(H123&gt;E123,"NAIK","TETAP"))</f>
        <v>TURUN</v>
      </c>
      <c r="J123" s="249">
        <f t="shared" si="28"/>
        <v>-66235460</v>
      </c>
    </row>
    <row r="124" spans="1:11" ht="31.5" x14ac:dyDescent="0.25">
      <c r="A124" s="242" t="s">
        <v>303</v>
      </c>
      <c r="B124" s="243"/>
      <c r="C124" s="244"/>
      <c r="D124" s="243"/>
      <c r="E124" s="251">
        <f t="shared" si="47"/>
        <v>259659250</v>
      </c>
      <c r="F124" s="246"/>
      <c r="G124" s="247"/>
      <c r="H124" s="251">
        <f t="shared" si="48"/>
        <v>193423790</v>
      </c>
      <c r="I124" s="252" t="str">
        <f t="shared" si="49"/>
        <v>TURUN</v>
      </c>
      <c r="J124" s="249">
        <f t="shared" si="28"/>
        <v>-66235460</v>
      </c>
    </row>
    <row r="125" spans="1:11" ht="75" customHeight="1" x14ac:dyDescent="0.25">
      <c r="A125" s="242" t="s">
        <v>304</v>
      </c>
      <c r="B125" s="243" t="s">
        <v>305</v>
      </c>
      <c r="C125" s="267">
        <v>1</v>
      </c>
      <c r="D125" s="243"/>
      <c r="E125" s="251">
        <f t="shared" ref="E125" si="50">SUM(E126:E129)</f>
        <v>259659250</v>
      </c>
      <c r="F125" s="246"/>
      <c r="G125" s="247"/>
      <c r="H125" s="251">
        <f>SUM(H126:H129)</f>
        <v>193423790</v>
      </c>
      <c r="I125" s="252" t="str">
        <f t="shared" si="49"/>
        <v>TURUN</v>
      </c>
      <c r="J125" s="249">
        <f t="shared" si="28"/>
        <v>-66235460</v>
      </c>
    </row>
    <row r="126" spans="1:11" ht="90" customHeight="1" x14ac:dyDescent="0.25">
      <c r="A126" s="243" t="s">
        <v>306</v>
      </c>
      <c r="B126" s="243"/>
      <c r="C126" s="244"/>
      <c r="D126" s="243" t="s">
        <v>307</v>
      </c>
      <c r="E126" s="233">
        <v>52940000</v>
      </c>
      <c r="F126" s="243" t="s">
        <v>308</v>
      </c>
      <c r="G126" s="247" t="s">
        <v>309</v>
      </c>
      <c r="H126" s="233">
        <v>52940000</v>
      </c>
      <c r="I126" s="252" t="str">
        <f t="shared" si="49"/>
        <v>TETAP</v>
      </c>
      <c r="J126" s="249">
        <f t="shared" si="28"/>
        <v>0</v>
      </c>
      <c r="K126" s="226">
        <v>52940000</v>
      </c>
    </row>
    <row r="127" spans="1:11" ht="70.5" customHeight="1" x14ac:dyDescent="0.25">
      <c r="A127" s="243" t="s">
        <v>310</v>
      </c>
      <c r="B127" s="243"/>
      <c r="C127" s="244"/>
      <c r="D127" s="243" t="s">
        <v>311</v>
      </c>
      <c r="E127" s="233">
        <v>43975000</v>
      </c>
      <c r="F127" s="243" t="s">
        <v>312</v>
      </c>
      <c r="G127" s="247" t="s">
        <v>313</v>
      </c>
      <c r="H127" s="233">
        <v>12625000</v>
      </c>
      <c r="I127" s="252" t="str">
        <f t="shared" si="49"/>
        <v>TURUN</v>
      </c>
      <c r="J127" s="249">
        <f t="shared" si="28"/>
        <v>-31350000</v>
      </c>
      <c r="K127" s="226">
        <v>12625000</v>
      </c>
    </row>
    <row r="128" spans="1:11" ht="82.5" customHeight="1" x14ac:dyDescent="0.25">
      <c r="A128" s="243" t="s">
        <v>314</v>
      </c>
      <c r="B128" s="243"/>
      <c r="C128" s="244"/>
      <c r="D128" s="243" t="s">
        <v>315</v>
      </c>
      <c r="E128" s="233">
        <v>48744250</v>
      </c>
      <c r="F128" s="243" t="s">
        <v>316</v>
      </c>
      <c r="G128" s="247" t="s">
        <v>313</v>
      </c>
      <c r="H128" s="233">
        <v>43858790</v>
      </c>
      <c r="I128" s="252" t="str">
        <f t="shared" si="49"/>
        <v>TURUN</v>
      </c>
      <c r="J128" s="249">
        <f t="shared" si="28"/>
        <v>-4885460</v>
      </c>
      <c r="K128" s="226">
        <v>43858790</v>
      </c>
    </row>
    <row r="129" spans="1:11" ht="47.25" x14ac:dyDescent="0.25">
      <c r="A129" s="243" t="s">
        <v>317</v>
      </c>
      <c r="B129" s="243"/>
      <c r="C129" s="244"/>
      <c r="D129" s="243" t="s">
        <v>318</v>
      </c>
      <c r="E129" s="233">
        <v>114000000</v>
      </c>
      <c r="F129" s="243" t="s">
        <v>319</v>
      </c>
      <c r="G129" s="247" t="s">
        <v>313</v>
      </c>
      <c r="H129" s="233">
        <v>84000000</v>
      </c>
      <c r="I129" s="252" t="str">
        <f t="shared" si="49"/>
        <v>TURUN</v>
      </c>
      <c r="J129" s="249">
        <f t="shared" si="28"/>
        <v>-30000000</v>
      </c>
      <c r="K129" s="226">
        <v>84000000</v>
      </c>
    </row>
  </sheetData>
  <mergeCells count="13">
    <mergeCell ref="A1:J1"/>
    <mergeCell ref="A2:J2"/>
    <mergeCell ref="A3:J3"/>
    <mergeCell ref="A4:A5"/>
    <mergeCell ref="B4:C4"/>
    <mergeCell ref="D4:E4"/>
    <mergeCell ref="F4:H4"/>
    <mergeCell ref="I4:J4"/>
    <mergeCell ref="K4:K5"/>
    <mergeCell ref="A18:A20"/>
    <mergeCell ref="A22:A25"/>
    <mergeCell ref="A32:A34"/>
    <mergeCell ref="A36:A38"/>
  </mergeCells>
  <pageMargins left="0.70866141732283472" right="0.70866141732283472" top="0.74803149606299213" bottom="0.74803149606299213" header="0.31496062992125984" footer="0.31496062992125984"/>
  <pageSetup paperSize="256" scale="55" orientation="landscape" horizontalDpi="4294967293"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text="NAIK" id="{82209EFC-0F17-4DCB-A887-DA9FA62E7500}">
            <xm:f>NOT(ISERROR(SEARCH(("NAIK"),('D:\Bahan Desk RKA 2022 DPRD\[Rekapitulasi Program Kegiatan 2022 Dinsosnakertrans  Perubahan Paska Komisi D.xlsx]Kegiatan'!#REF!))))</xm:f>
            <x14:dxf>
              <fill>
                <patternFill patternType="solid">
                  <fgColor rgb="FFFF5050"/>
                  <bgColor rgb="FFFF5050"/>
                </patternFill>
              </fill>
            </x14:dxf>
          </x14:cfRule>
          <xm:sqref>I6:I129</xm:sqref>
        </x14:conditionalFormatting>
        <x14:conditionalFormatting xmlns:xm="http://schemas.microsoft.com/office/excel/2006/main">
          <x14:cfRule type="containsText" priority="2" operator="containsText" text="TURUN" id="{1D8DF83C-2CC1-48A8-8087-EF1D5269092D}">
            <xm:f>NOT(ISERROR(SEARCH(("TURUN"),('D:\Bahan Desk RKA 2022 DPRD\[Rekapitulasi Program Kegiatan 2022 Dinsosnakertrans  Perubahan Paska Komisi D.xlsx]Kegiatan'!#REF!))))</xm:f>
            <x14:dxf>
              <fill>
                <patternFill patternType="solid">
                  <fgColor rgb="FF66FF33"/>
                  <bgColor rgb="FF66FF33"/>
                </patternFill>
              </fill>
            </x14:dxf>
          </x14:cfRule>
          <xm:sqref>I6:I129</xm:sqref>
        </x14:conditionalFormatting>
        <x14:conditionalFormatting xmlns:xm="http://schemas.microsoft.com/office/excel/2006/main">
          <x14:cfRule type="containsText" priority="3" operator="containsText" text="TETAP" id="{F302654B-5DE1-4576-8BE8-8A212BBFD436}">
            <xm:f>NOT(ISERROR(SEARCH(("TETAP"),('D:\Bahan Desk RKA 2022 DPRD\[Rekapitulasi Program Kegiatan 2022 Dinsosnakertrans  Perubahan Paska Komisi D.xlsx]Kegiatan'!#REF!))))</xm:f>
            <x14:dxf>
              <fill>
                <patternFill patternType="solid">
                  <fgColor rgb="FFFFFF66"/>
                  <bgColor rgb="FFFFFF66"/>
                </patternFill>
              </fill>
            </x14:dxf>
          </x14:cfRule>
          <xm:sqref>I6:I129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9"/>
  <sheetViews>
    <sheetView view="pageBreakPreview" zoomScale="60" zoomScaleNormal="60" workbookViewId="0">
      <selection activeCell="E6" sqref="E6"/>
    </sheetView>
  </sheetViews>
  <sheetFormatPr defaultRowHeight="15" x14ac:dyDescent="0.25"/>
  <cols>
    <col min="1" max="1" width="48.85546875" customWidth="1"/>
    <col min="2" max="2" width="32.28515625" customWidth="1"/>
    <col min="3" max="3" width="12.85546875" customWidth="1"/>
    <col min="4" max="4" width="47.85546875" customWidth="1"/>
    <col min="5" max="5" width="27.85546875" customWidth="1"/>
    <col min="6" max="6" width="44.42578125" customWidth="1"/>
    <col min="7" max="7" width="17.42578125" customWidth="1"/>
    <col min="8" max="8" width="28.140625" customWidth="1"/>
    <col min="9" max="9" width="12.7109375" customWidth="1"/>
    <col min="10" max="10" width="28.85546875" customWidth="1"/>
    <col min="11" max="11" width="32.85546875" customWidth="1"/>
  </cols>
  <sheetData>
    <row r="1" spans="1:11" ht="15.75" x14ac:dyDescent="0.25">
      <c r="A1" s="785" t="s">
        <v>323</v>
      </c>
      <c r="B1" s="785"/>
      <c r="C1" s="785"/>
      <c r="D1" s="785"/>
      <c r="E1" s="785"/>
      <c r="F1" s="785"/>
      <c r="G1" s="785"/>
      <c r="H1" s="785"/>
      <c r="I1" s="785"/>
      <c r="J1" s="785"/>
    </row>
    <row r="2" spans="1:11" ht="15.75" x14ac:dyDescent="0.25">
      <c r="A2" s="786" t="s">
        <v>0</v>
      </c>
      <c r="B2" s="786"/>
      <c r="C2" s="786"/>
      <c r="D2" s="786"/>
      <c r="E2" s="786"/>
      <c r="F2" s="786"/>
      <c r="G2" s="786"/>
      <c r="H2" s="786"/>
      <c r="I2" s="786"/>
      <c r="J2" s="786"/>
    </row>
    <row r="3" spans="1:11" ht="15.75" x14ac:dyDescent="0.25">
      <c r="A3" s="787" t="s">
        <v>324</v>
      </c>
      <c r="B3" s="787"/>
      <c r="C3" s="787"/>
      <c r="D3" s="787"/>
      <c r="E3" s="787"/>
      <c r="F3" s="787"/>
      <c r="G3" s="787"/>
      <c r="H3" s="787"/>
      <c r="I3" s="787"/>
      <c r="J3" s="787"/>
    </row>
    <row r="4" spans="1:11" ht="15.75" x14ac:dyDescent="0.25">
      <c r="A4" s="788" t="s">
        <v>1</v>
      </c>
      <c r="B4" s="790" t="s">
        <v>2</v>
      </c>
      <c r="C4" s="791"/>
      <c r="D4" s="790">
        <v>2021</v>
      </c>
      <c r="E4" s="791"/>
      <c r="F4" s="792">
        <v>2022</v>
      </c>
      <c r="G4" s="793"/>
      <c r="H4" s="791"/>
      <c r="I4" s="794"/>
      <c r="J4" s="791"/>
      <c r="K4" s="771"/>
    </row>
    <row r="5" spans="1:11" ht="47.25" x14ac:dyDescent="0.25">
      <c r="A5" s="789"/>
      <c r="B5" s="283" t="s">
        <v>2</v>
      </c>
      <c r="C5" s="283" t="s">
        <v>3</v>
      </c>
      <c r="D5" s="283" t="s">
        <v>4</v>
      </c>
      <c r="E5" s="284" t="s">
        <v>5</v>
      </c>
      <c r="F5" s="285" t="s">
        <v>4</v>
      </c>
      <c r="G5" s="285" t="s">
        <v>3</v>
      </c>
      <c r="H5" s="286" t="s">
        <v>392</v>
      </c>
      <c r="I5" s="287" t="s">
        <v>6</v>
      </c>
      <c r="J5" s="287" t="s">
        <v>7</v>
      </c>
      <c r="K5" s="771"/>
    </row>
    <row r="6" spans="1:11" ht="31.5" x14ac:dyDescent="0.25">
      <c r="A6" s="130" t="s">
        <v>8</v>
      </c>
      <c r="B6" s="131"/>
      <c r="C6" s="132"/>
      <c r="D6" s="131"/>
      <c r="E6" s="67">
        <f>E7+E88+E123</f>
        <v>46121905689</v>
      </c>
      <c r="F6" s="133"/>
      <c r="G6" s="134"/>
      <c r="H6" s="67">
        <f>H7+H88+H123</f>
        <v>26698333771</v>
      </c>
      <c r="I6" s="121" t="str">
        <f t="shared" ref="I6:I57" si="0">IF(H6&lt;E6,"TURUN",IF(H6&gt;E6,"NAIK","TETAP"))</f>
        <v>TURUN</v>
      </c>
      <c r="J6" s="135">
        <f t="shared" ref="J6:J69" si="1">H6-E6</f>
        <v>-19423571918</v>
      </c>
    </row>
    <row r="7" spans="1:11" ht="52.5" customHeight="1" x14ac:dyDescent="0.25">
      <c r="A7" s="136" t="s">
        <v>9</v>
      </c>
      <c r="B7" s="137"/>
      <c r="C7" s="138"/>
      <c r="D7" s="137"/>
      <c r="E7" s="5">
        <f t="shared" ref="E7" si="2">E8+E13+E48+E55+E64+E67</f>
        <v>42516831289</v>
      </c>
      <c r="F7" s="139"/>
      <c r="G7" s="140"/>
      <c r="H7" s="5">
        <f>H8+H13+H48+H55+H64+H67</f>
        <v>23091446781</v>
      </c>
      <c r="I7" s="122" t="str">
        <f t="shared" si="0"/>
        <v>TURUN</v>
      </c>
      <c r="J7" s="135">
        <f t="shared" si="1"/>
        <v>-19425384508</v>
      </c>
    </row>
    <row r="8" spans="1:11" ht="39.75" customHeight="1" x14ac:dyDescent="0.25">
      <c r="A8" s="141" t="s">
        <v>10</v>
      </c>
      <c r="B8" s="142"/>
      <c r="C8" s="143"/>
      <c r="D8" s="142"/>
      <c r="E8" s="10">
        <f t="shared" ref="E8" si="3">E9</f>
        <v>747479357</v>
      </c>
      <c r="F8" s="144"/>
      <c r="G8" s="145"/>
      <c r="H8" s="10">
        <f>H9</f>
        <v>559955395</v>
      </c>
      <c r="I8" s="146" t="str">
        <f t="shared" si="0"/>
        <v>TURUN</v>
      </c>
      <c r="J8" s="135">
        <f t="shared" si="1"/>
        <v>-187523962</v>
      </c>
    </row>
    <row r="9" spans="1:11" ht="83.25" customHeight="1" x14ac:dyDescent="0.25">
      <c r="A9" s="147" t="s">
        <v>11</v>
      </c>
      <c r="B9" s="148" t="s">
        <v>12</v>
      </c>
      <c r="C9" s="149" t="s">
        <v>13</v>
      </c>
      <c r="D9" s="148"/>
      <c r="E9" s="15">
        <f t="shared" ref="E9" si="4">SUM(E10:E12)</f>
        <v>747479357</v>
      </c>
      <c r="F9" s="150"/>
      <c r="G9" s="151">
        <v>0.9</v>
      </c>
      <c r="H9" s="15">
        <f>SUM(H10:H12)</f>
        <v>559955395</v>
      </c>
      <c r="I9" s="152" t="str">
        <f t="shared" si="0"/>
        <v>TURUN</v>
      </c>
      <c r="J9" s="135">
        <f t="shared" si="1"/>
        <v>-187523962</v>
      </c>
    </row>
    <row r="10" spans="1:11" ht="77.25" customHeight="1" x14ac:dyDescent="0.25">
      <c r="A10" s="131" t="s">
        <v>14</v>
      </c>
      <c r="B10" s="131"/>
      <c r="C10" s="132"/>
      <c r="D10" s="131" t="s">
        <v>15</v>
      </c>
      <c r="E10" s="84">
        <v>221238750</v>
      </c>
      <c r="F10" s="153" t="s">
        <v>351</v>
      </c>
      <c r="G10" s="154"/>
      <c r="H10" s="224">
        <v>188113750</v>
      </c>
      <c r="I10" s="155" t="str">
        <f t="shared" si="0"/>
        <v>TURUN</v>
      </c>
      <c r="J10" s="135">
        <f t="shared" si="1"/>
        <v>-33125000</v>
      </c>
      <c r="K10" s="222"/>
    </row>
    <row r="11" spans="1:11" ht="409.5" customHeight="1" x14ac:dyDescent="0.25">
      <c r="A11" s="131" t="s">
        <v>17</v>
      </c>
      <c r="B11" s="131"/>
      <c r="C11" s="132"/>
      <c r="D11" s="131" t="s">
        <v>18</v>
      </c>
      <c r="E11" s="84">
        <v>480280607</v>
      </c>
      <c r="F11" s="156" t="s">
        <v>352</v>
      </c>
      <c r="G11" s="154"/>
      <c r="H11" s="225">
        <v>339921645</v>
      </c>
      <c r="I11" s="157" t="str">
        <f t="shared" si="0"/>
        <v>TURUN</v>
      </c>
      <c r="J11" s="135">
        <f t="shared" si="1"/>
        <v>-140358962</v>
      </c>
      <c r="K11" s="223"/>
    </row>
    <row r="12" spans="1:11" ht="84.75" customHeight="1" x14ac:dyDescent="0.25">
      <c r="A12" s="131" t="s">
        <v>19</v>
      </c>
      <c r="B12" s="131"/>
      <c r="C12" s="132"/>
      <c r="D12" s="131" t="s">
        <v>20</v>
      </c>
      <c r="E12" s="84">
        <v>45960000</v>
      </c>
      <c r="F12" s="158" t="s">
        <v>21</v>
      </c>
      <c r="G12" s="154" t="s">
        <v>22</v>
      </c>
      <c r="H12" s="224">
        <v>31920000</v>
      </c>
      <c r="I12" s="157" t="str">
        <f t="shared" si="0"/>
        <v>TURUN</v>
      </c>
      <c r="J12" s="135">
        <f t="shared" si="1"/>
        <v>-14040000</v>
      </c>
      <c r="K12" s="222"/>
    </row>
    <row r="13" spans="1:11" ht="43.5" customHeight="1" x14ac:dyDescent="0.25">
      <c r="A13" s="141" t="s">
        <v>23</v>
      </c>
      <c r="B13" s="142"/>
      <c r="C13" s="143"/>
      <c r="D13" s="142"/>
      <c r="E13" s="17">
        <f t="shared" ref="E13" si="5">E14+E44</f>
        <v>10625187570</v>
      </c>
      <c r="F13" s="144"/>
      <c r="G13" s="145"/>
      <c r="H13" s="17">
        <f>H14+H44</f>
        <v>5606786384</v>
      </c>
      <c r="I13" s="159" t="str">
        <f t="shared" si="0"/>
        <v>TURUN</v>
      </c>
      <c r="J13" s="135">
        <f t="shared" si="1"/>
        <v>-5018401186</v>
      </c>
    </row>
    <row r="14" spans="1:11" ht="157.5" customHeight="1" x14ac:dyDescent="0.25">
      <c r="A14" s="147" t="s">
        <v>24</v>
      </c>
      <c r="B14" s="148" t="s">
        <v>25</v>
      </c>
      <c r="C14" s="149" t="s">
        <v>26</v>
      </c>
      <c r="D14" s="148"/>
      <c r="E14" s="19">
        <f t="shared" ref="E14" si="6">E18+E22+E26+E27+E28+E32+E35+E36+E39+E42+E43</f>
        <v>4558235496</v>
      </c>
      <c r="F14" s="150"/>
      <c r="G14" s="160"/>
      <c r="H14" s="19">
        <f>H18+H22+H26+H27+H28+H32+H35+H36+H39+H42+H43</f>
        <v>3747060644</v>
      </c>
      <c r="I14" s="152" t="str">
        <f t="shared" si="0"/>
        <v>TURUN</v>
      </c>
      <c r="J14" s="135">
        <f t="shared" si="1"/>
        <v>-811174852</v>
      </c>
    </row>
    <row r="15" spans="1:11" ht="23.25" customHeight="1" x14ac:dyDescent="0.25">
      <c r="A15" s="130"/>
      <c r="B15" s="161"/>
      <c r="C15" s="162"/>
      <c r="D15" s="161" t="s">
        <v>27</v>
      </c>
      <c r="E15" s="23">
        <f t="shared" ref="E15" si="7">E19+E23+E26+E29+E33+E35+E37+E41+E42+E43</f>
        <v>2094427644</v>
      </c>
      <c r="F15" s="133"/>
      <c r="G15" s="134"/>
      <c r="H15" s="23">
        <f>H19+H23+H26+H29+H33+H35+H37+H41+H42+H43</f>
        <v>1370868340</v>
      </c>
      <c r="I15" s="157" t="str">
        <f t="shared" si="0"/>
        <v>TURUN</v>
      </c>
      <c r="J15" s="135">
        <f t="shared" si="1"/>
        <v>-723559304</v>
      </c>
    </row>
    <row r="16" spans="1:11" ht="31.5" x14ac:dyDescent="0.25">
      <c r="A16" s="163"/>
      <c r="B16" s="164"/>
      <c r="C16" s="165"/>
      <c r="D16" s="166" t="s">
        <v>28</v>
      </c>
      <c r="E16" s="28">
        <f t="shared" ref="E16" si="8">E20+E24+E27+E30+E40</f>
        <v>1517813016</v>
      </c>
      <c r="F16" s="133"/>
      <c r="G16" s="134"/>
      <c r="H16" s="28">
        <f>H20+H24+H27+H30+H40</f>
        <v>1544032584</v>
      </c>
      <c r="I16" s="155" t="str">
        <f t="shared" si="0"/>
        <v>NAIK</v>
      </c>
      <c r="J16" s="135">
        <f t="shared" si="1"/>
        <v>26219568</v>
      </c>
    </row>
    <row r="17" spans="1:11" ht="21" customHeight="1" x14ac:dyDescent="0.25">
      <c r="A17" s="163"/>
      <c r="B17" s="167"/>
      <c r="C17" s="168"/>
      <c r="D17" s="169" t="s">
        <v>29</v>
      </c>
      <c r="E17" s="33">
        <f t="shared" ref="E17" si="9">E21+E25+E31+E34+E38</f>
        <v>945994836</v>
      </c>
      <c r="F17" s="133"/>
      <c r="G17" s="134"/>
      <c r="H17" s="33">
        <f>H21+H25+H31+H34+H38</f>
        <v>832159720</v>
      </c>
      <c r="I17" s="157" t="str">
        <f t="shared" si="0"/>
        <v>TURUN</v>
      </c>
      <c r="J17" s="135">
        <f t="shared" si="1"/>
        <v>-113835116</v>
      </c>
    </row>
    <row r="18" spans="1:11" ht="15.75" x14ac:dyDescent="0.25">
      <c r="A18" s="795" t="s">
        <v>30</v>
      </c>
      <c r="B18" s="131"/>
      <c r="C18" s="132"/>
      <c r="D18" s="131"/>
      <c r="E18" s="84">
        <f t="shared" ref="E18" si="10">SUM(E19:E21)</f>
        <v>1480401416</v>
      </c>
      <c r="F18" s="133"/>
      <c r="G18" s="134"/>
      <c r="H18" s="84">
        <f>SUM(H19:H21)</f>
        <v>1309696360</v>
      </c>
      <c r="I18" s="157" t="str">
        <f t="shared" si="0"/>
        <v>TURUN</v>
      </c>
      <c r="J18" s="135">
        <f t="shared" si="1"/>
        <v>-170705056</v>
      </c>
    </row>
    <row r="19" spans="1:11" ht="31.5" x14ac:dyDescent="0.25">
      <c r="A19" s="796"/>
      <c r="B19" s="131"/>
      <c r="C19" s="132"/>
      <c r="D19" s="131" t="s">
        <v>31</v>
      </c>
      <c r="E19" s="35">
        <v>180000000</v>
      </c>
      <c r="F19" s="131" t="s">
        <v>32</v>
      </c>
      <c r="G19" s="134" t="s">
        <v>33</v>
      </c>
      <c r="H19" s="35">
        <v>108000000</v>
      </c>
      <c r="I19" s="157" t="str">
        <f t="shared" si="0"/>
        <v>TURUN</v>
      </c>
      <c r="J19" s="135">
        <f t="shared" si="1"/>
        <v>-72000000</v>
      </c>
      <c r="K19" s="229"/>
    </row>
    <row r="20" spans="1:11" ht="96.75" customHeight="1" x14ac:dyDescent="0.25">
      <c r="A20" s="789"/>
      <c r="B20" s="131"/>
      <c r="C20" s="132"/>
      <c r="D20" s="131" t="s">
        <v>34</v>
      </c>
      <c r="E20" s="37">
        <v>854601416</v>
      </c>
      <c r="F20" s="131" t="s">
        <v>35</v>
      </c>
      <c r="G20" s="134" t="s">
        <v>36</v>
      </c>
      <c r="H20" s="37">
        <v>848253360</v>
      </c>
      <c r="I20" s="157" t="str">
        <f t="shared" si="0"/>
        <v>TURUN</v>
      </c>
      <c r="J20" s="135">
        <f t="shared" si="1"/>
        <v>-6348056</v>
      </c>
      <c r="K20" s="233">
        <v>848253360</v>
      </c>
    </row>
    <row r="21" spans="1:11" ht="63" x14ac:dyDescent="0.25">
      <c r="A21" s="170"/>
      <c r="B21" s="170"/>
      <c r="C21" s="171"/>
      <c r="D21" s="131" t="s">
        <v>37</v>
      </c>
      <c r="E21" s="39">
        <v>445800000</v>
      </c>
      <c r="F21" s="172" t="s">
        <v>38</v>
      </c>
      <c r="G21" s="134" t="s">
        <v>39</v>
      </c>
      <c r="H21" s="39">
        <v>353443000</v>
      </c>
      <c r="I21" s="157" t="str">
        <f t="shared" si="0"/>
        <v>TURUN</v>
      </c>
      <c r="J21" s="135">
        <f t="shared" si="1"/>
        <v>-92357000</v>
      </c>
      <c r="K21" s="231"/>
    </row>
    <row r="22" spans="1:11" ht="15.75" x14ac:dyDescent="0.25">
      <c r="A22" s="795" t="s">
        <v>40</v>
      </c>
      <c r="B22" s="131"/>
      <c r="C22" s="132"/>
      <c r="D22" s="131"/>
      <c r="E22" s="90">
        <f t="shared" ref="E22" si="11">SUM(E23:E25)</f>
        <v>252877000</v>
      </c>
      <c r="F22" s="133"/>
      <c r="G22" s="134"/>
      <c r="H22" s="90">
        <f>SUM(H23:H25)</f>
        <v>178033000</v>
      </c>
      <c r="I22" s="157" t="str">
        <f t="shared" si="0"/>
        <v>TURUN</v>
      </c>
      <c r="J22" s="135">
        <f t="shared" si="1"/>
        <v>-74844000</v>
      </c>
    </row>
    <row r="23" spans="1:11" ht="31.5" x14ac:dyDescent="0.25">
      <c r="A23" s="796"/>
      <c r="B23" s="131"/>
      <c r="C23" s="132"/>
      <c r="D23" s="131" t="s">
        <v>41</v>
      </c>
      <c r="E23" s="41">
        <v>10000000</v>
      </c>
      <c r="F23" s="173" t="s">
        <v>42</v>
      </c>
      <c r="G23" s="133" t="s">
        <v>33</v>
      </c>
      <c r="H23" s="41">
        <v>4000000</v>
      </c>
      <c r="I23" s="157" t="str">
        <f t="shared" si="0"/>
        <v>TURUN</v>
      </c>
      <c r="J23" s="135">
        <f t="shared" si="1"/>
        <v>-6000000</v>
      </c>
      <c r="K23" s="226">
        <v>4000000</v>
      </c>
    </row>
    <row r="24" spans="1:11" ht="63.75" customHeight="1" x14ac:dyDescent="0.25">
      <c r="A24" s="796"/>
      <c r="B24" s="131"/>
      <c r="C24" s="132"/>
      <c r="D24" s="131" t="s">
        <v>43</v>
      </c>
      <c r="E24" s="43">
        <v>164469000</v>
      </c>
      <c r="F24" s="172" t="s">
        <v>44</v>
      </c>
      <c r="G24" s="134" t="s">
        <v>36</v>
      </c>
      <c r="H24" s="43">
        <v>106063000</v>
      </c>
      <c r="I24" s="157" t="str">
        <f t="shared" si="0"/>
        <v>TURUN</v>
      </c>
      <c r="J24" s="135">
        <f t="shared" si="1"/>
        <v>-58406000</v>
      </c>
      <c r="K24" s="228">
        <v>106063000</v>
      </c>
    </row>
    <row r="25" spans="1:11" ht="31.5" x14ac:dyDescent="0.25">
      <c r="A25" s="789"/>
      <c r="B25" s="131"/>
      <c r="C25" s="132"/>
      <c r="D25" s="131" t="s">
        <v>45</v>
      </c>
      <c r="E25" s="45">
        <v>78408000</v>
      </c>
      <c r="F25" s="172" t="s">
        <v>46</v>
      </c>
      <c r="G25" s="134" t="s">
        <v>39</v>
      </c>
      <c r="H25" s="45">
        <v>67970000</v>
      </c>
      <c r="I25" s="157" t="str">
        <f t="shared" si="0"/>
        <v>TURUN</v>
      </c>
      <c r="J25" s="135">
        <f t="shared" si="1"/>
        <v>-10438000</v>
      </c>
      <c r="K25" s="227">
        <v>67970000</v>
      </c>
    </row>
    <row r="26" spans="1:11" ht="31.5" x14ac:dyDescent="0.25">
      <c r="A26" s="131" t="s">
        <v>47</v>
      </c>
      <c r="B26" s="131"/>
      <c r="C26" s="132"/>
      <c r="D26" s="131" t="s">
        <v>48</v>
      </c>
      <c r="E26" s="35">
        <v>55000000</v>
      </c>
      <c r="F26" s="172" t="s">
        <v>49</v>
      </c>
      <c r="G26" s="133" t="s">
        <v>50</v>
      </c>
      <c r="H26" s="35">
        <v>51500000</v>
      </c>
      <c r="I26" s="174" t="str">
        <f t="shared" si="0"/>
        <v>TURUN</v>
      </c>
      <c r="J26" s="135">
        <f t="shared" si="1"/>
        <v>-3500000</v>
      </c>
      <c r="K26" s="226">
        <v>51500000</v>
      </c>
    </row>
    <row r="27" spans="1:11" ht="51" customHeight="1" x14ac:dyDescent="0.25">
      <c r="A27" s="131" t="s">
        <v>51</v>
      </c>
      <c r="B27" s="131"/>
      <c r="C27" s="132"/>
      <c r="D27" s="131" t="s">
        <v>52</v>
      </c>
      <c r="E27" s="37">
        <v>12800000</v>
      </c>
      <c r="F27" s="172" t="s">
        <v>53</v>
      </c>
      <c r="G27" s="134" t="s">
        <v>54</v>
      </c>
      <c r="H27" s="37">
        <v>2400000</v>
      </c>
      <c r="I27" s="157" t="str">
        <f t="shared" si="0"/>
        <v>TURUN</v>
      </c>
      <c r="J27" s="135">
        <f t="shared" si="1"/>
        <v>-10400000</v>
      </c>
      <c r="K27" s="226">
        <v>2400000</v>
      </c>
    </row>
    <row r="28" spans="1:11" ht="31.5" x14ac:dyDescent="0.25">
      <c r="A28" s="131" t="s">
        <v>55</v>
      </c>
      <c r="B28" s="131"/>
      <c r="C28" s="132"/>
      <c r="D28" s="131"/>
      <c r="E28" s="84">
        <f t="shared" ref="E28" si="12">SUM(E29:E31)</f>
        <v>1600802080</v>
      </c>
      <c r="F28" s="133"/>
      <c r="G28" s="134"/>
      <c r="H28" s="84">
        <f>SUM(H29:H31)</f>
        <v>1273471824</v>
      </c>
      <c r="I28" s="157" t="str">
        <f t="shared" si="0"/>
        <v>TURUN</v>
      </c>
      <c r="J28" s="135">
        <f t="shared" si="1"/>
        <v>-327330256</v>
      </c>
    </row>
    <row r="29" spans="1:11" ht="192" customHeight="1" x14ac:dyDescent="0.25">
      <c r="A29" s="131"/>
      <c r="B29" s="131"/>
      <c r="C29" s="132"/>
      <c r="D29" s="131" t="s">
        <v>347</v>
      </c>
      <c r="E29" s="35">
        <v>1111367480</v>
      </c>
      <c r="F29" s="131" t="s">
        <v>353</v>
      </c>
      <c r="G29" s="131" t="s">
        <v>58</v>
      </c>
      <c r="H29" s="35">
        <v>669591800</v>
      </c>
      <c r="I29" s="157" t="str">
        <f t="shared" si="0"/>
        <v>TURUN</v>
      </c>
      <c r="J29" s="135">
        <f t="shared" si="1"/>
        <v>-441775680</v>
      </c>
      <c r="K29" s="227">
        <v>669591800</v>
      </c>
    </row>
    <row r="30" spans="1:11" ht="52.5" customHeight="1" x14ac:dyDescent="0.25">
      <c r="A30" s="131"/>
      <c r="B30" s="131"/>
      <c r="C30" s="132"/>
      <c r="D30" s="131" t="s">
        <v>59</v>
      </c>
      <c r="E30" s="37">
        <v>448034600</v>
      </c>
      <c r="F30" s="172" t="s">
        <v>60</v>
      </c>
      <c r="G30" s="134" t="s">
        <v>36</v>
      </c>
      <c r="H30" s="37">
        <v>550380024</v>
      </c>
      <c r="I30" s="155" t="str">
        <f t="shared" si="0"/>
        <v>NAIK</v>
      </c>
      <c r="J30" s="135">
        <f t="shared" si="1"/>
        <v>102345424</v>
      </c>
      <c r="K30" s="228">
        <v>550380024</v>
      </c>
    </row>
    <row r="31" spans="1:11" ht="63.75" customHeight="1" x14ac:dyDescent="0.25">
      <c r="A31" s="131"/>
      <c r="B31" s="131"/>
      <c r="C31" s="132"/>
      <c r="D31" s="131" t="s">
        <v>348</v>
      </c>
      <c r="E31" s="39">
        <v>41400000</v>
      </c>
      <c r="F31" s="173" t="s">
        <v>381</v>
      </c>
      <c r="G31" s="134" t="s">
        <v>39</v>
      </c>
      <c r="H31" s="39">
        <v>53500000</v>
      </c>
      <c r="I31" s="155" t="str">
        <f t="shared" si="0"/>
        <v>NAIK</v>
      </c>
      <c r="J31" s="135">
        <f t="shared" si="1"/>
        <v>12100000</v>
      </c>
      <c r="K31" s="234">
        <v>53500000</v>
      </c>
    </row>
    <row r="32" spans="1:11" ht="15.75" x14ac:dyDescent="0.25">
      <c r="A32" s="795" t="s">
        <v>63</v>
      </c>
      <c r="B32" s="131"/>
      <c r="C32" s="132"/>
      <c r="D32" s="131"/>
      <c r="E32" s="84">
        <f t="shared" ref="E32" si="13">SUM(E33:E34)</f>
        <v>399794168</v>
      </c>
      <c r="F32" s="133"/>
      <c r="G32" s="134"/>
      <c r="H32" s="84">
        <f>SUM(H33:H34)</f>
        <v>287013840</v>
      </c>
      <c r="I32" s="157" t="str">
        <f t="shared" si="0"/>
        <v>TURUN</v>
      </c>
      <c r="J32" s="135">
        <f t="shared" si="1"/>
        <v>-112780328</v>
      </c>
    </row>
    <row r="33" spans="1:11" ht="173.25" customHeight="1" x14ac:dyDescent="0.25">
      <c r="A33" s="796"/>
      <c r="B33" s="131"/>
      <c r="C33" s="132"/>
      <c r="D33" s="176" t="s">
        <v>349</v>
      </c>
      <c r="E33" s="35">
        <v>218061332</v>
      </c>
      <c r="F33" s="131" t="s">
        <v>65</v>
      </c>
      <c r="G33" s="175" t="s">
        <v>66</v>
      </c>
      <c r="H33" s="35">
        <v>124887120</v>
      </c>
      <c r="I33" s="157" t="str">
        <f t="shared" si="0"/>
        <v>TURUN</v>
      </c>
      <c r="J33" s="135">
        <f t="shared" si="1"/>
        <v>-93174212</v>
      </c>
      <c r="K33" s="227">
        <v>124887120</v>
      </c>
    </row>
    <row r="34" spans="1:11" ht="54.75" customHeight="1" x14ac:dyDescent="0.25">
      <c r="A34" s="789"/>
      <c r="B34" s="131"/>
      <c r="C34" s="132"/>
      <c r="D34" s="131" t="s">
        <v>348</v>
      </c>
      <c r="E34" s="39">
        <v>181732836</v>
      </c>
      <c r="F34" s="172" t="s">
        <v>381</v>
      </c>
      <c r="G34" s="134" t="s">
        <v>39</v>
      </c>
      <c r="H34" s="39">
        <v>162126720</v>
      </c>
      <c r="I34" s="174" t="str">
        <f t="shared" si="0"/>
        <v>TURUN</v>
      </c>
      <c r="J34" s="135">
        <f t="shared" si="1"/>
        <v>-19606116</v>
      </c>
      <c r="K34" s="227">
        <v>162126720</v>
      </c>
    </row>
    <row r="35" spans="1:11" ht="72" customHeight="1" x14ac:dyDescent="0.25">
      <c r="A35" s="131" t="s">
        <v>67</v>
      </c>
      <c r="B35" s="131"/>
      <c r="C35" s="132"/>
      <c r="D35" s="131" t="s">
        <v>350</v>
      </c>
      <c r="E35" s="35">
        <v>12650000</v>
      </c>
      <c r="F35" s="131" t="s">
        <v>382</v>
      </c>
      <c r="G35" s="133" t="s">
        <v>70</v>
      </c>
      <c r="H35" s="35">
        <v>8940000</v>
      </c>
      <c r="I35" s="155" t="str">
        <f t="shared" si="0"/>
        <v>TURUN</v>
      </c>
      <c r="J35" s="135">
        <f t="shared" si="1"/>
        <v>-3710000</v>
      </c>
      <c r="K35" s="226">
        <v>8940000</v>
      </c>
    </row>
    <row r="36" spans="1:11" ht="15.75" x14ac:dyDescent="0.25">
      <c r="A36" s="795" t="s">
        <v>71</v>
      </c>
      <c r="B36" s="131"/>
      <c r="C36" s="132"/>
      <c r="D36" s="131"/>
      <c r="E36" s="84">
        <f t="shared" ref="E36" si="14">SUM(E37:E38)</f>
        <v>612772832</v>
      </c>
      <c r="F36" s="133"/>
      <c r="G36" s="134"/>
      <c r="H36" s="84">
        <f>SUM(H37:H38)</f>
        <v>540849420</v>
      </c>
      <c r="I36" s="155" t="str">
        <f t="shared" si="0"/>
        <v>TURUN</v>
      </c>
      <c r="J36" s="135">
        <f t="shared" si="1"/>
        <v>-71923412</v>
      </c>
    </row>
    <row r="37" spans="1:11" ht="239.25" customHeight="1" x14ac:dyDescent="0.25">
      <c r="A37" s="796"/>
      <c r="B37" s="131"/>
      <c r="C37" s="132"/>
      <c r="D37" s="131" t="s">
        <v>333</v>
      </c>
      <c r="E37" s="35">
        <v>414118832</v>
      </c>
      <c r="F37" s="131" t="s">
        <v>355</v>
      </c>
      <c r="G37" s="176" t="s">
        <v>354</v>
      </c>
      <c r="H37" s="35">
        <v>345729420</v>
      </c>
      <c r="I37" s="155" t="str">
        <f t="shared" si="0"/>
        <v>TURUN</v>
      </c>
      <c r="J37" s="135">
        <f t="shared" si="1"/>
        <v>-68389412</v>
      </c>
      <c r="K37" s="232">
        <v>345729420</v>
      </c>
    </row>
    <row r="38" spans="1:11" ht="64.5" customHeight="1" x14ac:dyDescent="0.25">
      <c r="A38" s="789"/>
      <c r="B38" s="131"/>
      <c r="C38" s="132"/>
      <c r="D38" s="131" t="s">
        <v>383</v>
      </c>
      <c r="E38" s="39">
        <v>198654000</v>
      </c>
      <c r="F38" s="172" t="s">
        <v>384</v>
      </c>
      <c r="G38" s="134" t="s">
        <v>77</v>
      </c>
      <c r="H38" s="39">
        <v>195120000</v>
      </c>
      <c r="I38" s="157" t="str">
        <f t="shared" si="0"/>
        <v>TURUN</v>
      </c>
      <c r="J38" s="135">
        <f t="shared" si="1"/>
        <v>-3534000</v>
      </c>
      <c r="K38" s="233">
        <v>195120000</v>
      </c>
    </row>
    <row r="39" spans="1:11" ht="31.5" x14ac:dyDescent="0.25">
      <c r="A39" s="131" t="s">
        <v>78</v>
      </c>
      <c r="B39" s="131"/>
      <c r="C39" s="132"/>
      <c r="D39" s="131"/>
      <c r="E39" s="84">
        <f t="shared" ref="E39" si="15">SUM(E40:E41)</f>
        <v>118108000</v>
      </c>
      <c r="F39" s="133"/>
      <c r="G39" s="134"/>
      <c r="H39" s="84">
        <f>SUM(H40:H41)</f>
        <v>62676200</v>
      </c>
      <c r="I39" s="157" t="str">
        <f t="shared" si="0"/>
        <v>TURUN</v>
      </c>
      <c r="J39" s="135">
        <f t="shared" si="1"/>
        <v>-55431800</v>
      </c>
    </row>
    <row r="40" spans="1:11" ht="57.75" customHeight="1" x14ac:dyDescent="0.25">
      <c r="A40" s="131"/>
      <c r="B40" s="131"/>
      <c r="C40" s="132"/>
      <c r="D40" s="131" t="s">
        <v>385</v>
      </c>
      <c r="E40" s="37">
        <v>37908000</v>
      </c>
      <c r="F40" s="172" t="s">
        <v>386</v>
      </c>
      <c r="G40" s="134" t="s">
        <v>54</v>
      </c>
      <c r="H40" s="37">
        <v>36936200</v>
      </c>
      <c r="I40" s="157" t="str">
        <f t="shared" si="0"/>
        <v>TURUN</v>
      </c>
      <c r="J40" s="135">
        <f t="shared" si="1"/>
        <v>-971800</v>
      </c>
      <c r="K40" s="228">
        <v>36936200</v>
      </c>
    </row>
    <row r="41" spans="1:11" ht="141.75" x14ac:dyDescent="0.25">
      <c r="A41" s="131"/>
      <c r="B41" s="131"/>
      <c r="C41" s="132"/>
      <c r="D41" s="131" t="s">
        <v>81</v>
      </c>
      <c r="E41" s="35">
        <v>80200000</v>
      </c>
      <c r="F41" s="172" t="s">
        <v>82</v>
      </c>
      <c r="G41" s="134" t="s">
        <v>83</v>
      </c>
      <c r="H41" s="35">
        <v>25740000</v>
      </c>
      <c r="I41" s="157" t="str">
        <f t="shared" si="0"/>
        <v>TURUN</v>
      </c>
      <c r="J41" s="135">
        <f t="shared" si="1"/>
        <v>-54460000</v>
      </c>
      <c r="K41" s="226">
        <v>25740000</v>
      </c>
    </row>
    <row r="42" spans="1:11" ht="31.5" x14ac:dyDescent="0.25">
      <c r="A42" s="131" t="s">
        <v>84</v>
      </c>
      <c r="B42" s="131"/>
      <c r="C42" s="132"/>
      <c r="D42" s="131" t="s">
        <v>85</v>
      </c>
      <c r="E42" s="35">
        <v>8770000</v>
      </c>
      <c r="F42" s="131" t="s">
        <v>86</v>
      </c>
      <c r="G42" s="134" t="s">
        <v>70</v>
      </c>
      <c r="H42" s="35">
        <v>29540000</v>
      </c>
      <c r="I42" s="155" t="str">
        <f t="shared" si="0"/>
        <v>NAIK</v>
      </c>
      <c r="J42" s="135">
        <f t="shared" si="1"/>
        <v>20770000</v>
      </c>
      <c r="K42" s="226">
        <v>29540000</v>
      </c>
    </row>
    <row r="43" spans="1:11" ht="31.5" x14ac:dyDescent="0.25">
      <c r="A43" s="131" t="s">
        <v>87</v>
      </c>
      <c r="B43" s="131"/>
      <c r="C43" s="132"/>
      <c r="D43" s="131" t="s">
        <v>88</v>
      </c>
      <c r="E43" s="35">
        <v>4260000</v>
      </c>
      <c r="F43" s="131" t="s">
        <v>89</v>
      </c>
      <c r="G43" s="134" t="s">
        <v>90</v>
      </c>
      <c r="H43" s="35">
        <v>2940000</v>
      </c>
      <c r="I43" s="174" t="str">
        <f t="shared" si="0"/>
        <v>TURUN</v>
      </c>
      <c r="J43" s="135">
        <f t="shared" si="1"/>
        <v>-1320000</v>
      </c>
      <c r="K43" s="226">
        <v>2940000</v>
      </c>
    </row>
    <row r="44" spans="1:11" ht="150.75" customHeight="1" x14ac:dyDescent="0.25">
      <c r="A44" s="147" t="s">
        <v>91</v>
      </c>
      <c r="B44" s="148" t="s">
        <v>25</v>
      </c>
      <c r="C44" s="149" t="s">
        <v>26</v>
      </c>
      <c r="D44" s="148"/>
      <c r="E44" s="15">
        <f t="shared" ref="E44" si="16">SUM(E45:E47)</f>
        <v>6066952074</v>
      </c>
      <c r="F44" s="150"/>
      <c r="G44" s="160"/>
      <c r="H44" s="15">
        <f>SUM(H45:H47)</f>
        <v>1859725740</v>
      </c>
      <c r="I44" s="177" t="str">
        <f t="shared" si="0"/>
        <v>TURUN</v>
      </c>
      <c r="J44" s="135">
        <f t="shared" si="1"/>
        <v>-4207226334</v>
      </c>
    </row>
    <row r="45" spans="1:11" ht="252.75" customHeight="1" x14ac:dyDescent="0.25">
      <c r="A45" s="131" t="s">
        <v>78</v>
      </c>
      <c r="B45" s="131"/>
      <c r="C45" s="132"/>
      <c r="D45" s="131" t="s">
        <v>334</v>
      </c>
      <c r="E45" s="84">
        <v>4313040242</v>
      </c>
      <c r="F45" s="178" t="s">
        <v>93</v>
      </c>
      <c r="G45" s="179" t="s">
        <v>356</v>
      </c>
      <c r="H45" s="84">
        <v>1400077620</v>
      </c>
      <c r="I45" s="155" t="str">
        <f t="shared" si="0"/>
        <v>TURUN</v>
      </c>
      <c r="J45" s="135">
        <f t="shared" si="1"/>
        <v>-2912962622</v>
      </c>
      <c r="K45" s="226">
        <v>1400077620</v>
      </c>
    </row>
    <row r="46" spans="1:11" ht="346.5" x14ac:dyDescent="0.25">
      <c r="A46" s="131" t="s">
        <v>55</v>
      </c>
      <c r="B46" s="131"/>
      <c r="C46" s="132"/>
      <c r="D46" s="131" t="s">
        <v>335</v>
      </c>
      <c r="E46" s="35">
        <v>1692425000</v>
      </c>
      <c r="F46" s="131" t="s">
        <v>357</v>
      </c>
      <c r="G46" s="131" t="s">
        <v>358</v>
      </c>
      <c r="H46" s="35">
        <v>395652000</v>
      </c>
      <c r="I46" s="157" t="str">
        <f t="shared" si="0"/>
        <v>TURUN</v>
      </c>
      <c r="J46" s="135">
        <f t="shared" si="1"/>
        <v>-1296773000</v>
      </c>
      <c r="K46" s="226">
        <v>395652000</v>
      </c>
    </row>
    <row r="47" spans="1:11" ht="144" customHeight="1" x14ac:dyDescent="0.25">
      <c r="A47" s="131" t="s">
        <v>71</v>
      </c>
      <c r="B47" s="131"/>
      <c r="C47" s="132"/>
      <c r="D47" s="131" t="s">
        <v>98</v>
      </c>
      <c r="E47" s="84">
        <v>61486832</v>
      </c>
      <c r="F47" s="131" t="s">
        <v>99</v>
      </c>
      <c r="G47" s="131" t="s">
        <v>100</v>
      </c>
      <c r="H47" s="84">
        <v>63996120</v>
      </c>
      <c r="I47" s="155" t="str">
        <f t="shared" si="0"/>
        <v>NAIK</v>
      </c>
      <c r="J47" s="135">
        <f t="shared" si="1"/>
        <v>2509288</v>
      </c>
      <c r="K47" s="226">
        <v>63996120</v>
      </c>
    </row>
    <row r="48" spans="1:11" ht="31.5" x14ac:dyDescent="0.25">
      <c r="A48" s="141" t="s">
        <v>101</v>
      </c>
      <c r="B48" s="142"/>
      <c r="C48" s="143"/>
      <c r="D48" s="142"/>
      <c r="E48" s="10">
        <f t="shared" ref="E48" si="17">E49+E51</f>
        <v>17160417303</v>
      </c>
      <c r="F48" s="144"/>
      <c r="G48" s="145"/>
      <c r="H48" s="10">
        <f>H49+H51</f>
        <v>2660967220</v>
      </c>
      <c r="I48" s="146" t="str">
        <f t="shared" si="0"/>
        <v>TURUN</v>
      </c>
      <c r="J48" s="135">
        <f t="shared" si="1"/>
        <v>-14499450083</v>
      </c>
    </row>
    <row r="49" spans="1:11" ht="47.25" x14ac:dyDescent="0.25">
      <c r="A49" s="147" t="s">
        <v>102</v>
      </c>
      <c r="B49" s="148" t="s">
        <v>103</v>
      </c>
      <c r="C49" s="180">
        <v>1</v>
      </c>
      <c r="D49" s="148"/>
      <c r="E49" s="15">
        <f t="shared" ref="E49" si="18">E50</f>
        <v>12450000</v>
      </c>
      <c r="F49" s="150"/>
      <c r="G49" s="160"/>
      <c r="H49" s="15">
        <f>H50</f>
        <v>16500000</v>
      </c>
      <c r="I49" s="177" t="str">
        <f t="shared" si="0"/>
        <v>NAIK</v>
      </c>
      <c r="J49" s="135">
        <f t="shared" si="1"/>
        <v>4050000</v>
      </c>
    </row>
    <row r="50" spans="1:11" ht="57.75" customHeight="1" x14ac:dyDescent="0.25">
      <c r="A50" s="131" t="s">
        <v>104</v>
      </c>
      <c r="B50" s="131"/>
      <c r="C50" s="132"/>
      <c r="D50" s="131" t="s">
        <v>105</v>
      </c>
      <c r="E50" s="84">
        <v>12450000</v>
      </c>
      <c r="F50" s="172" t="s">
        <v>106</v>
      </c>
      <c r="G50" s="134" t="s">
        <v>107</v>
      </c>
      <c r="H50" s="84">
        <v>16500000</v>
      </c>
      <c r="I50" s="155" t="str">
        <f t="shared" si="0"/>
        <v>NAIK</v>
      </c>
      <c r="J50" s="135">
        <f t="shared" si="1"/>
        <v>4050000</v>
      </c>
      <c r="K50" s="226">
        <v>16500000</v>
      </c>
    </row>
    <row r="51" spans="1:11" ht="78.75" x14ac:dyDescent="0.25">
      <c r="A51" s="147" t="s">
        <v>108</v>
      </c>
      <c r="B51" s="148" t="s">
        <v>109</v>
      </c>
      <c r="C51" s="149" t="s">
        <v>110</v>
      </c>
      <c r="D51" s="148"/>
      <c r="E51" s="15">
        <f t="shared" ref="E51" si="19">SUM(E52:E54)</f>
        <v>17147967303</v>
      </c>
      <c r="F51" s="150"/>
      <c r="G51" s="160"/>
      <c r="H51" s="15">
        <f>SUM(H52:H54)</f>
        <v>2644467220</v>
      </c>
      <c r="I51" s="152" t="str">
        <f t="shared" si="0"/>
        <v>TURUN</v>
      </c>
      <c r="J51" s="135">
        <f t="shared" si="1"/>
        <v>-14503500083</v>
      </c>
      <c r="K51" s="226"/>
    </row>
    <row r="52" spans="1:11" ht="249" customHeight="1" x14ac:dyDescent="0.25">
      <c r="A52" s="131" t="s">
        <v>111</v>
      </c>
      <c r="B52" s="131"/>
      <c r="C52" s="132"/>
      <c r="D52" s="131" t="s">
        <v>112</v>
      </c>
      <c r="E52" s="84">
        <v>1427734589</v>
      </c>
      <c r="F52" s="176" t="s">
        <v>113</v>
      </c>
      <c r="G52" s="131" t="s">
        <v>114</v>
      </c>
      <c r="H52" s="84">
        <v>1670556280</v>
      </c>
      <c r="I52" s="155" t="str">
        <f t="shared" si="0"/>
        <v>NAIK</v>
      </c>
      <c r="J52" s="135">
        <f t="shared" si="1"/>
        <v>242821691</v>
      </c>
      <c r="K52" s="226">
        <v>1670556280</v>
      </c>
    </row>
    <row r="53" spans="1:11" ht="273.75" customHeight="1" x14ac:dyDescent="0.25">
      <c r="A53" s="131" t="s">
        <v>115</v>
      </c>
      <c r="B53" s="131"/>
      <c r="C53" s="132"/>
      <c r="D53" s="131" t="s">
        <v>337</v>
      </c>
      <c r="E53" s="84">
        <v>15516017714</v>
      </c>
      <c r="F53" s="282" t="s">
        <v>359</v>
      </c>
      <c r="G53" s="179" t="s">
        <v>360</v>
      </c>
      <c r="H53" s="84">
        <v>807285940</v>
      </c>
      <c r="I53" s="157" t="str">
        <f t="shared" si="0"/>
        <v>TURUN</v>
      </c>
      <c r="J53" s="135">
        <f t="shared" si="1"/>
        <v>-14708731774</v>
      </c>
      <c r="K53" s="226">
        <v>807285940</v>
      </c>
    </row>
    <row r="54" spans="1:11" ht="78.75" x14ac:dyDescent="0.25">
      <c r="A54" s="131" t="s">
        <v>118</v>
      </c>
      <c r="B54" s="131"/>
      <c r="C54" s="132"/>
      <c r="D54" s="131" t="s">
        <v>119</v>
      </c>
      <c r="E54" s="84">
        <v>204215000</v>
      </c>
      <c r="F54" s="181" t="s">
        <v>361</v>
      </c>
      <c r="G54" s="182" t="s">
        <v>362</v>
      </c>
      <c r="H54" s="84">
        <v>166625000</v>
      </c>
      <c r="I54" s="155" t="str">
        <f t="shared" si="0"/>
        <v>TURUN</v>
      </c>
      <c r="J54" s="135">
        <f t="shared" si="1"/>
        <v>-37590000</v>
      </c>
      <c r="K54" s="226">
        <v>166625000</v>
      </c>
    </row>
    <row r="55" spans="1:11" ht="41.25" customHeight="1" x14ac:dyDescent="0.25">
      <c r="A55" s="141" t="s">
        <v>122</v>
      </c>
      <c r="B55" s="142"/>
      <c r="C55" s="143"/>
      <c r="D55" s="142"/>
      <c r="E55" s="10">
        <f t="shared" ref="E55" si="20">E56+E61</f>
        <v>271398832</v>
      </c>
      <c r="F55" s="144"/>
      <c r="G55" s="145"/>
      <c r="H55" s="10">
        <f>H56+H61</f>
        <v>98531120</v>
      </c>
      <c r="I55" s="146" t="str">
        <f t="shared" si="0"/>
        <v>TURUN</v>
      </c>
      <c r="J55" s="135">
        <f t="shared" si="1"/>
        <v>-172867712</v>
      </c>
    </row>
    <row r="56" spans="1:11" ht="62.25" customHeight="1" x14ac:dyDescent="0.25">
      <c r="A56" s="147" t="s">
        <v>123</v>
      </c>
      <c r="B56" s="148" t="s">
        <v>124</v>
      </c>
      <c r="C56" s="180">
        <v>1</v>
      </c>
      <c r="D56" s="148"/>
      <c r="E56" s="15">
        <f t="shared" ref="E56" si="21">SUM(E57:E60)</f>
        <v>97204832</v>
      </c>
      <c r="F56" s="150"/>
      <c r="G56" s="160"/>
      <c r="H56" s="15">
        <f>SUM(H57:H60)</f>
        <v>73081120</v>
      </c>
      <c r="I56" s="152" t="str">
        <f t="shared" si="0"/>
        <v>TURUN</v>
      </c>
      <c r="J56" s="135">
        <f t="shared" si="1"/>
        <v>-24123712</v>
      </c>
    </row>
    <row r="57" spans="1:11" ht="51" customHeight="1" x14ac:dyDescent="0.25">
      <c r="A57" s="131" t="s">
        <v>125</v>
      </c>
      <c r="B57" s="131"/>
      <c r="C57" s="132"/>
      <c r="D57" s="131" t="s">
        <v>126</v>
      </c>
      <c r="E57" s="90">
        <v>84854832</v>
      </c>
      <c r="F57" s="131" t="s">
        <v>127</v>
      </c>
      <c r="G57" s="134" t="s">
        <v>128</v>
      </c>
      <c r="H57" s="90">
        <v>71641120</v>
      </c>
      <c r="I57" s="157" t="str">
        <f t="shared" si="0"/>
        <v>TURUN</v>
      </c>
      <c r="J57" s="135">
        <f t="shared" si="1"/>
        <v>-13213712</v>
      </c>
      <c r="K57" s="226">
        <v>71641120</v>
      </c>
    </row>
    <row r="58" spans="1:11" ht="31.5" x14ac:dyDescent="0.25">
      <c r="A58" s="153" t="s">
        <v>40</v>
      </c>
      <c r="B58" s="131"/>
      <c r="C58" s="132"/>
      <c r="D58" s="131" t="s">
        <v>129</v>
      </c>
      <c r="E58" s="90">
        <v>9200000</v>
      </c>
      <c r="F58" s="131"/>
      <c r="G58" s="134"/>
      <c r="H58" s="90">
        <v>0</v>
      </c>
      <c r="I58" s="157"/>
      <c r="J58" s="135">
        <f t="shared" si="1"/>
        <v>-9200000</v>
      </c>
      <c r="K58" s="226">
        <v>0</v>
      </c>
    </row>
    <row r="59" spans="1:11" ht="52.5" customHeight="1" x14ac:dyDescent="0.25">
      <c r="A59" s="131" t="s">
        <v>130</v>
      </c>
      <c r="B59" s="131"/>
      <c r="C59" s="132"/>
      <c r="D59" s="131" t="s">
        <v>131</v>
      </c>
      <c r="E59" s="84">
        <v>1575000</v>
      </c>
      <c r="F59" s="131" t="s">
        <v>132</v>
      </c>
      <c r="G59" s="134" t="s">
        <v>133</v>
      </c>
      <c r="H59" s="84">
        <v>720000</v>
      </c>
      <c r="I59" s="157" t="str">
        <f t="shared" ref="I59:I122" si="22">IF(H59&lt;E59,"TURUN",IF(H59&gt;E59,"NAIK","TETAP"))</f>
        <v>TURUN</v>
      </c>
      <c r="J59" s="135">
        <f t="shared" si="1"/>
        <v>-855000</v>
      </c>
      <c r="K59" s="226">
        <v>720000</v>
      </c>
    </row>
    <row r="60" spans="1:11" ht="44.25" customHeight="1" x14ac:dyDescent="0.25">
      <c r="A60" s="131" t="s">
        <v>134</v>
      </c>
      <c r="B60" s="131"/>
      <c r="C60" s="132"/>
      <c r="D60" s="131" t="s">
        <v>135</v>
      </c>
      <c r="E60" s="84">
        <v>1575000</v>
      </c>
      <c r="F60" s="131" t="s">
        <v>136</v>
      </c>
      <c r="G60" s="134" t="s">
        <v>133</v>
      </c>
      <c r="H60" s="84">
        <v>720000</v>
      </c>
      <c r="I60" s="157" t="str">
        <f t="shared" si="22"/>
        <v>TURUN</v>
      </c>
      <c r="J60" s="135">
        <f t="shared" si="1"/>
        <v>-855000</v>
      </c>
      <c r="K60" s="226">
        <v>720000</v>
      </c>
    </row>
    <row r="61" spans="1:11" ht="47.25" x14ac:dyDescent="0.25">
      <c r="A61" s="147" t="s">
        <v>137</v>
      </c>
      <c r="B61" s="148" t="s">
        <v>124</v>
      </c>
      <c r="C61" s="180">
        <v>1</v>
      </c>
      <c r="D61" s="148"/>
      <c r="E61" s="15">
        <f t="shared" ref="E61" si="23">SUM(E62:E63)</f>
        <v>174194000</v>
      </c>
      <c r="F61" s="150"/>
      <c r="G61" s="160"/>
      <c r="H61" s="15">
        <f>SUM(H62:H63)</f>
        <v>25450000</v>
      </c>
      <c r="I61" s="152" t="str">
        <f t="shared" si="22"/>
        <v>TURUN</v>
      </c>
      <c r="J61" s="135">
        <f t="shared" si="1"/>
        <v>-148744000</v>
      </c>
    </row>
    <row r="62" spans="1:11" ht="53.25" customHeight="1" x14ac:dyDescent="0.25">
      <c r="A62" s="131" t="s">
        <v>138</v>
      </c>
      <c r="B62" s="131"/>
      <c r="C62" s="132"/>
      <c r="D62" s="131" t="s">
        <v>139</v>
      </c>
      <c r="E62" s="84">
        <v>13977000</v>
      </c>
      <c r="F62" s="131" t="s">
        <v>139</v>
      </c>
      <c r="G62" s="134" t="s">
        <v>140</v>
      </c>
      <c r="H62" s="84">
        <v>2160000</v>
      </c>
      <c r="I62" s="157" t="str">
        <f t="shared" si="22"/>
        <v>TURUN</v>
      </c>
      <c r="J62" s="135">
        <f t="shared" si="1"/>
        <v>-11817000</v>
      </c>
      <c r="K62" s="226">
        <v>2160000</v>
      </c>
    </row>
    <row r="63" spans="1:11" ht="136.5" customHeight="1" x14ac:dyDescent="0.25">
      <c r="A63" s="131" t="s">
        <v>141</v>
      </c>
      <c r="B63" s="131"/>
      <c r="C63" s="132"/>
      <c r="D63" s="131" t="s">
        <v>339</v>
      </c>
      <c r="E63" s="84">
        <v>160217000</v>
      </c>
      <c r="F63" s="176" t="s">
        <v>340</v>
      </c>
      <c r="G63" s="179" t="s">
        <v>144</v>
      </c>
      <c r="H63" s="84">
        <v>23290000</v>
      </c>
      <c r="I63" s="157" t="str">
        <f t="shared" si="22"/>
        <v>TURUN</v>
      </c>
      <c r="J63" s="135">
        <f t="shared" si="1"/>
        <v>-136927000</v>
      </c>
      <c r="K63" s="226">
        <v>23290000</v>
      </c>
    </row>
    <row r="64" spans="1:11" ht="54" customHeight="1" x14ac:dyDescent="0.25">
      <c r="A64" s="141" t="s">
        <v>145</v>
      </c>
      <c r="B64" s="142"/>
      <c r="C64" s="143"/>
      <c r="D64" s="142"/>
      <c r="E64" s="10">
        <f t="shared" ref="E64" si="24">E65</f>
        <v>32805000</v>
      </c>
      <c r="F64" s="144"/>
      <c r="G64" s="145"/>
      <c r="H64" s="10">
        <f>H65</f>
        <v>26325000</v>
      </c>
      <c r="I64" s="146" t="str">
        <f t="shared" si="22"/>
        <v>TURUN</v>
      </c>
      <c r="J64" s="135">
        <f t="shared" si="1"/>
        <v>-6480000</v>
      </c>
    </row>
    <row r="65" spans="1:11" ht="55.5" customHeight="1" x14ac:dyDescent="0.25">
      <c r="A65" s="147" t="s">
        <v>146</v>
      </c>
      <c r="B65" s="148" t="s">
        <v>147</v>
      </c>
      <c r="C65" s="180">
        <v>1</v>
      </c>
      <c r="D65" s="148"/>
      <c r="E65" s="15">
        <f t="shared" ref="E65" si="25">SUM(E66)</f>
        <v>32805000</v>
      </c>
      <c r="F65" s="150"/>
      <c r="G65" s="160"/>
      <c r="H65" s="15">
        <f>SUM(H66)</f>
        <v>26325000</v>
      </c>
      <c r="I65" s="152" t="str">
        <f t="shared" si="22"/>
        <v>TURUN</v>
      </c>
      <c r="J65" s="135">
        <f t="shared" si="1"/>
        <v>-6480000</v>
      </c>
    </row>
    <row r="66" spans="1:11" ht="50.25" customHeight="1" x14ac:dyDescent="0.25">
      <c r="A66" s="131" t="s">
        <v>146</v>
      </c>
      <c r="B66" s="131"/>
      <c r="C66" s="132"/>
      <c r="D66" s="131" t="s">
        <v>148</v>
      </c>
      <c r="E66" s="84">
        <v>32805000</v>
      </c>
      <c r="F66" s="172" t="s">
        <v>149</v>
      </c>
      <c r="G66" s="134" t="s">
        <v>150</v>
      </c>
      <c r="H66" s="84">
        <v>26325000</v>
      </c>
      <c r="I66" s="157" t="str">
        <f t="shared" si="22"/>
        <v>TURUN</v>
      </c>
      <c r="J66" s="135">
        <f t="shared" si="1"/>
        <v>-6480000</v>
      </c>
      <c r="K66" s="235">
        <v>26325000</v>
      </c>
    </row>
    <row r="67" spans="1:11" ht="31.5" x14ac:dyDescent="0.25">
      <c r="A67" s="141" t="s">
        <v>151</v>
      </c>
      <c r="B67" s="142"/>
      <c r="C67" s="143"/>
      <c r="D67" s="142"/>
      <c r="E67" s="10">
        <f t="shared" ref="E67" si="26">E68+E72+E75+E81+E85</f>
        <v>13679543227</v>
      </c>
      <c r="F67" s="144"/>
      <c r="G67" s="145"/>
      <c r="H67" s="10">
        <f>H68+H72+H75+H81+H85</f>
        <v>14138881662</v>
      </c>
      <c r="I67" s="159" t="str">
        <f t="shared" si="22"/>
        <v>NAIK</v>
      </c>
      <c r="J67" s="135">
        <f t="shared" si="1"/>
        <v>459338435</v>
      </c>
    </row>
    <row r="68" spans="1:11" ht="75" customHeight="1" x14ac:dyDescent="0.25">
      <c r="A68" s="147" t="s">
        <v>152</v>
      </c>
      <c r="B68" s="148" t="s">
        <v>153</v>
      </c>
      <c r="C68" s="149" t="s">
        <v>154</v>
      </c>
      <c r="D68" s="148"/>
      <c r="E68" s="48">
        <f t="shared" ref="E68" si="27">SUM(E69:E71)</f>
        <v>10441940</v>
      </c>
      <c r="F68" s="150"/>
      <c r="G68" s="160"/>
      <c r="H68" s="48">
        <f>SUM(H69:H71)</f>
        <v>45441880</v>
      </c>
      <c r="I68" s="177" t="str">
        <f t="shared" si="22"/>
        <v>NAIK</v>
      </c>
      <c r="J68" s="135">
        <f t="shared" si="1"/>
        <v>34999940</v>
      </c>
    </row>
    <row r="69" spans="1:11" ht="31.5" x14ac:dyDescent="0.25">
      <c r="A69" s="131" t="s">
        <v>155</v>
      </c>
      <c r="B69" s="131"/>
      <c r="C69" s="132"/>
      <c r="D69" s="131" t="s">
        <v>156</v>
      </c>
      <c r="E69" s="104">
        <v>2860900</v>
      </c>
      <c r="F69" s="172" t="s">
        <v>157</v>
      </c>
      <c r="G69" s="179" t="s">
        <v>158</v>
      </c>
      <c r="H69" s="104">
        <v>2860900</v>
      </c>
      <c r="I69" s="174" t="str">
        <f t="shared" si="22"/>
        <v>TETAP</v>
      </c>
      <c r="J69" s="135">
        <f t="shared" si="1"/>
        <v>0</v>
      </c>
      <c r="K69" s="226">
        <v>2860900</v>
      </c>
    </row>
    <row r="70" spans="1:11" ht="45.75" customHeight="1" x14ac:dyDescent="0.25">
      <c r="A70" s="131" t="s">
        <v>159</v>
      </c>
      <c r="B70" s="131"/>
      <c r="C70" s="132"/>
      <c r="D70" s="131" t="s">
        <v>387</v>
      </c>
      <c r="E70" s="104">
        <v>2460900</v>
      </c>
      <c r="F70" s="172" t="s">
        <v>388</v>
      </c>
      <c r="G70" s="172" t="s">
        <v>162</v>
      </c>
      <c r="H70" s="104">
        <v>2460900</v>
      </c>
      <c r="I70" s="174" t="str">
        <f t="shared" si="22"/>
        <v>TETAP</v>
      </c>
      <c r="J70" s="135">
        <f t="shared" ref="J70:J129" si="28">H70-E70</f>
        <v>0</v>
      </c>
      <c r="K70" s="226">
        <v>2460900</v>
      </c>
    </row>
    <row r="71" spans="1:11" ht="169.5" customHeight="1" x14ac:dyDescent="0.25">
      <c r="A71" s="131" t="s">
        <v>163</v>
      </c>
      <c r="B71" s="131"/>
      <c r="C71" s="132"/>
      <c r="D71" s="131" t="s">
        <v>164</v>
      </c>
      <c r="E71" s="104">
        <v>5120140</v>
      </c>
      <c r="F71" s="183" t="s">
        <v>165</v>
      </c>
      <c r="G71" s="179" t="s">
        <v>166</v>
      </c>
      <c r="H71" s="104">
        <v>40120080</v>
      </c>
      <c r="I71" s="155" t="str">
        <f t="shared" si="22"/>
        <v>NAIK</v>
      </c>
      <c r="J71" s="135">
        <f t="shared" si="28"/>
        <v>34999940</v>
      </c>
      <c r="K71" s="226">
        <v>40120080</v>
      </c>
    </row>
    <row r="72" spans="1:11" ht="31.5" x14ac:dyDescent="0.25">
      <c r="A72" s="184" t="s">
        <v>167</v>
      </c>
      <c r="B72" s="148" t="s">
        <v>153</v>
      </c>
      <c r="C72" s="149" t="s">
        <v>154</v>
      </c>
      <c r="D72" s="185"/>
      <c r="E72" s="52">
        <f t="shared" ref="E72" si="29">SUM(E73:E74)</f>
        <v>10573003322</v>
      </c>
      <c r="F72" s="133"/>
      <c r="G72" s="134"/>
      <c r="H72" s="52">
        <f>SUM(H73:H74)</f>
        <v>11022955000</v>
      </c>
      <c r="I72" s="155" t="str">
        <f t="shared" si="22"/>
        <v>NAIK</v>
      </c>
      <c r="J72" s="135">
        <f t="shared" si="28"/>
        <v>449951678</v>
      </c>
    </row>
    <row r="73" spans="1:11" ht="46.5" customHeight="1" x14ac:dyDescent="0.25">
      <c r="A73" s="131" t="s">
        <v>168</v>
      </c>
      <c r="B73" s="131"/>
      <c r="C73" s="132"/>
      <c r="D73" s="131" t="s">
        <v>169</v>
      </c>
      <c r="E73" s="84">
        <v>10569515322</v>
      </c>
      <c r="F73" s="153" t="s">
        <v>170</v>
      </c>
      <c r="G73" s="154" t="s">
        <v>363</v>
      </c>
      <c r="H73" s="78">
        <v>11022955000</v>
      </c>
      <c r="I73" s="155" t="str">
        <f t="shared" si="22"/>
        <v>NAIK</v>
      </c>
      <c r="J73" s="135">
        <f t="shared" si="28"/>
        <v>453439678</v>
      </c>
      <c r="K73" s="227">
        <v>11022955000</v>
      </c>
    </row>
    <row r="74" spans="1:11" ht="164.25" customHeight="1" x14ac:dyDescent="0.25">
      <c r="A74" s="131" t="s">
        <v>172</v>
      </c>
      <c r="B74" s="131"/>
      <c r="C74" s="132"/>
      <c r="D74" s="131" t="s">
        <v>173</v>
      </c>
      <c r="E74" s="84">
        <v>3488000</v>
      </c>
      <c r="F74" s="131"/>
      <c r="G74" s="154"/>
      <c r="H74" s="78"/>
      <c r="I74" s="157" t="str">
        <f t="shared" si="22"/>
        <v>TURUN</v>
      </c>
      <c r="J74" s="135">
        <f t="shared" si="28"/>
        <v>-3488000</v>
      </c>
    </row>
    <row r="75" spans="1:11" ht="31.5" x14ac:dyDescent="0.25">
      <c r="A75" s="147" t="s">
        <v>174</v>
      </c>
      <c r="B75" s="148" t="s">
        <v>153</v>
      </c>
      <c r="C75" s="149" t="s">
        <v>154</v>
      </c>
      <c r="D75" s="148"/>
      <c r="E75" s="54">
        <f t="shared" ref="E75" si="30">SUM(E76:E80)</f>
        <v>819917319</v>
      </c>
      <c r="F75" s="150"/>
      <c r="G75" s="160"/>
      <c r="H75" s="54">
        <f>SUM(H76:H80)</f>
        <v>684390012</v>
      </c>
      <c r="I75" s="177" t="str">
        <f t="shared" si="22"/>
        <v>TURUN</v>
      </c>
      <c r="J75" s="135">
        <f t="shared" si="28"/>
        <v>-135527307</v>
      </c>
    </row>
    <row r="76" spans="1:11" ht="31.5" x14ac:dyDescent="0.25">
      <c r="A76" s="131" t="s">
        <v>175</v>
      </c>
      <c r="B76" s="131"/>
      <c r="C76" s="132"/>
      <c r="D76" s="131" t="s">
        <v>341</v>
      </c>
      <c r="E76" s="186">
        <v>11882930</v>
      </c>
      <c r="F76" s="158" t="s">
        <v>177</v>
      </c>
      <c r="G76" s="154" t="s">
        <v>178</v>
      </c>
      <c r="H76" s="108">
        <v>8753220</v>
      </c>
      <c r="I76" s="157" t="str">
        <f t="shared" si="22"/>
        <v>TURUN</v>
      </c>
      <c r="J76" s="135">
        <f t="shared" si="28"/>
        <v>-3129710</v>
      </c>
      <c r="K76" s="236">
        <v>8753220</v>
      </c>
    </row>
    <row r="77" spans="1:11" ht="69" x14ac:dyDescent="0.25">
      <c r="A77" s="131" t="s">
        <v>179</v>
      </c>
      <c r="B77" s="131"/>
      <c r="C77" s="132"/>
      <c r="D77" s="131" t="s">
        <v>342</v>
      </c>
      <c r="E77" s="186">
        <v>373416889</v>
      </c>
      <c r="F77" s="187" t="s">
        <v>181</v>
      </c>
      <c r="G77" s="188" t="s">
        <v>182</v>
      </c>
      <c r="H77" s="108">
        <v>240385032</v>
      </c>
      <c r="I77" s="157" t="str">
        <f t="shared" si="22"/>
        <v>TURUN</v>
      </c>
      <c r="J77" s="135">
        <f t="shared" si="28"/>
        <v>-133031857</v>
      </c>
      <c r="K77" s="236">
        <v>240385032</v>
      </c>
    </row>
    <row r="78" spans="1:11" ht="31.5" x14ac:dyDescent="0.25">
      <c r="A78" s="131" t="s">
        <v>183</v>
      </c>
      <c r="B78" s="131"/>
      <c r="C78" s="132"/>
      <c r="D78" s="131" t="s">
        <v>343</v>
      </c>
      <c r="E78" s="186">
        <v>27177500</v>
      </c>
      <c r="F78" s="158" t="s">
        <v>185</v>
      </c>
      <c r="G78" s="154" t="s">
        <v>186</v>
      </c>
      <c r="H78" s="108">
        <v>30483760</v>
      </c>
      <c r="I78" s="155" t="str">
        <f t="shared" si="22"/>
        <v>NAIK</v>
      </c>
      <c r="J78" s="135">
        <f t="shared" si="28"/>
        <v>3306260</v>
      </c>
      <c r="K78" s="236">
        <v>30483760</v>
      </c>
    </row>
    <row r="79" spans="1:11" ht="53.25" customHeight="1" x14ac:dyDescent="0.25">
      <c r="A79" s="131" t="s">
        <v>187</v>
      </c>
      <c r="B79" s="131"/>
      <c r="C79" s="132"/>
      <c r="D79" s="131" t="s">
        <v>188</v>
      </c>
      <c r="E79" s="186">
        <v>6900000</v>
      </c>
      <c r="F79" s="153" t="s">
        <v>189</v>
      </c>
      <c r="G79" s="189" t="s">
        <v>190</v>
      </c>
      <c r="H79" s="108">
        <v>6900000</v>
      </c>
      <c r="I79" s="174" t="str">
        <f t="shared" si="22"/>
        <v>TETAP</v>
      </c>
      <c r="J79" s="135">
        <f t="shared" si="28"/>
        <v>0</v>
      </c>
      <c r="K79" s="236">
        <v>6900000</v>
      </c>
    </row>
    <row r="80" spans="1:11" ht="47.25" x14ac:dyDescent="0.25">
      <c r="A80" s="131" t="s">
        <v>191</v>
      </c>
      <c r="B80" s="131"/>
      <c r="C80" s="132"/>
      <c r="D80" s="131" t="s">
        <v>192</v>
      </c>
      <c r="E80" s="186">
        <v>400540000</v>
      </c>
      <c r="F80" s="190" t="s">
        <v>193</v>
      </c>
      <c r="G80" s="188" t="s">
        <v>194</v>
      </c>
      <c r="H80" s="108">
        <v>397868000</v>
      </c>
      <c r="I80" s="155" t="str">
        <f t="shared" si="22"/>
        <v>TURUN</v>
      </c>
      <c r="J80" s="135">
        <f t="shared" si="28"/>
        <v>-2672000</v>
      </c>
      <c r="K80" s="236">
        <v>397868000</v>
      </c>
    </row>
    <row r="81" spans="1:11" ht="67.5" customHeight="1" x14ac:dyDescent="0.25">
      <c r="A81" s="147" t="s">
        <v>195</v>
      </c>
      <c r="B81" s="148" t="s">
        <v>153</v>
      </c>
      <c r="C81" s="149" t="s">
        <v>154</v>
      </c>
      <c r="D81" s="148"/>
      <c r="E81" s="15">
        <f t="shared" ref="E81" si="31">SUM(E82:E84)</f>
        <v>1860346646</v>
      </c>
      <c r="F81" s="150"/>
      <c r="G81" s="160"/>
      <c r="H81" s="15">
        <f>SUM(H82:H84)</f>
        <v>2080868270</v>
      </c>
      <c r="I81" s="177" t="str">
        <f t="shared" si="22"/>
        <v>NAIK</v>
      </c>
      <c r="J81" s="135">
        <f t="shared" si="28"/>
        <v>220521624</v>
      </c>
    </row>
    <row r="82" spans="1:11" ht="65.25" customHeight="1" x14ac:dyDescent="0.25">
      <c r="A82" s="131" t="s">
        <v>196</v>
      </c>
      <c r="B82" s="131"/>
      <c r="C82" s="132"/>
      <c r="D82" s="131" t="s">
        <v>197</v>
      </c>
      <c r="E82" s="84">
        <v>12050000</v>
      </c>
      <c r="F82" s="190" t="s">
        <v>364</v>
      </c>
      <c r="G82" s="187" t="s">
        <v>365</v>
      </c>
      <c r="H82" s="78">
        <v>12600000</v>
      </c>
      <c r="I82" s="155" t="str">
        <f t="shared" si="22"/>
        <v>NAIK</v>
      </c>
      <c r="J82" s="135">
        <f t="shared" si="28"/>
        <v>550000</v>
      </c>
      <c r="K82" s="236">
        <v>12600000</v>
      </c>
    </row>
    <row r="83" spans="1:11" ht="31.5" x14ac:dyDescent="0.25">
      <c r="A83" s="131" t="s">
        <v>200</v>
      </c>
      <c r="B83" s="131"/>
      <c r="C83" s="132"/>
      <c r="D83" s="131" t="s">
        <v>201</v>
      </c>
      <c r="E83" s="84">
        <v>10200000</v>
      </c>
      <c r="F83" s="158" t="s">
        <v>202</v>
      </c>
      <c r="G83" s="154" t="s">
        <v>83</v>
      </c>
      <c r="H83" s="78">
        <v>73800000</v>
      </c>
      <c r="I83" s="155" t="str">
        <f t="shared" si="22"/>
        <v>NAIK</v>
      </c>
      <c r="J83" s="135">
        <f t="shared" si="28"/>
        <v>63600000</v>
      </c>
      <c r="K83" s="236">
        <v>73800000</v>
      </c>
    </row>
    <row r="84" spans="1:11" ht="126" x14ac:dyDescent="0.25">
      <c r="A84" s="131" t="s">
        <v>203</v>
      </c>
      <c r="B84" s="131"/>
      <c r="C84" s="132"/>
      <c r="D84" s="131" t="s">
        <v>204</v>
      </c>
      <c r="E84" s="84">
        <v>1838096646</v>
      </c>
      <c r="F84" s="158" t="s">
        <v>389</v>
      </c>
      <c r="G84" s="188" t="s">
        <v>366</v>
      </c>
      <c r="H84" s="78">
        <v>1994468270</v>
      </c>
      <c r="I84" s="155" t="str">
        <f t="shared" si="22"/>
        <v>NAIK</v>
      </c>
      <c r="J84" s="135">
        <f t="shared" si="28"/>
        <v>156371624</v>
      </c>
      <c r="K84" s="236">
        <v>1994468270</v>
      </c>
    </row>
    <row r="85" spans="1:11" ht="59.25" customHeight="1" x14ac:dyDescent="0.25">
      <c r="A85" s="147" t="s">
        <v>207</v>
      </c>
      <c r="B85" s="148" t="s">
        <v>153</v>
      </c>
      <c r="C85" s="149" t="s">
        <v>154</v>
      </c>
      <c r="D85" s="148"/>
      <c r="E85" s="15">
        <f t="shared" ref="E85" si="32">SUM(E86)</f>
        <v>415834000</v>
      </c>
      <c r="F85" s="150"/>
      <c r="G85" s="160"/>
      <c r="H85" s="15">
        <f>SUM(H86:H87)</f>
        <v>305226500</v>
      </c>
      <c r="I85" s="152" t="str">
        <f t="shared" si="22"/>
        <v>TURUN</v>
      </c>
      <c r="J85" s="135">
        <f t="shared" si="28"/>
        <v>-110607500</v>
      </c>
    </row>
    <row r="86" spans="1:11" ht="126" x14ac:dyDescent="0.25">
      <c r="A86" s="131" t="s">
        <v>208</v>
      </c>
      <c r="B86" s="191"/>
      <c r="C86" s="192"/>
      <c r="D86" s="191" t="s">
        <v>209</v>
      </c>
      <c r="E86" s="84">
        <v>415834000</v>
      </c>
      <c r="F86" s="158" t="s">
        <v>210</v>
      </c>
      <c r="G86" s="188" t="s">
        <v>211</v>
      </c>
      <c r="H86" s="78">
        <v>305226500</v>
      </c>
      <c r="I86" s="157" t="str">
        <f t="shared" si="22"/>
        <v>TURUN</v>
      </c>
      <c r="J86" s="135">
        <f t="shared" si="28"/>
        <v>-110607500</v>
      </c>
      <c r="K86" s="236">
        <v>305226500</v>
      </c>
    </row>
    <row r="87" spans="1:11" ht="57" customHeight="1" x14ac:dyDescent="0.25">
      <c r="A87" s="131" t="s">
        <v>212</v>
      </c>
      <c r="B87" s="191"/>
      <c r="C87" s="192"/>
      <c r="D87" s="191"/>
      <c r="E87" s="84">
        <v>0</v>
      </c>
      <c r="F87" s="158"/>
      <c r="G87" s="188"/>
      <c r="H87" s="78"/>
      <c r="I87" s="174" t="str">
        <f t="shared" si="22"/>
        <v>TETAP</v>
      </c>
      <c r="J87" s="135">
        <f t="shared" si="28"/>
        <v>0</v>
      </c>
    </row>
    <row r="88" spans="1:11" ht="46.5" customHeight="1" x14ac:dyDescent="0.25">
      <c r="A88" s="136" t="s">
        <v>213</v>
      </c>
      <c r="B88" s="137"/>
      <c r="C88" s="138"/>
      <c r="D88" s="137"/>
      <c r="E88" s="55">
        <f t="shared" ref="E88" si="33">E89+E92+E99+E109</f>
        <v>3345415150</v>
      </c>
      <c r="F88" s="139"/>
      <c r="G88" s="140"/>
      <c r="H88" s="55">
        <f>H89+H92+H99+H109</f>
        <v>3413463200</v>
      </c>
      <c r="I88" s="193" t="str">
        <f t="shared" si="22"/>
        <v>NAIK</v>
      </c>
      <c r="J88" s="135">
        <f t="shared" si="28"/>
        <v>68048050</v>
      </c>
    </row>
    <row r="89" spans="1:11" ht="15.75" x14ac:dyDescent="0.25">
      <c r="A89" s="141" t="s">
        <v>214</v>
      </c>
      <c r="B89" s="142"/>
      <c r="C89" s="143"/>
      <c r="D89" s="142"/>
      <c r="E89" s="10">
        <f t="shared" ref="E89:E90" si="34">SUM(E90)</f>
        <v>160938400</v>
      </c>
      <c r="F89" s="144"/>
      <c r="G89" s="145"/>
      <c r="H89" s="10">
        <f t="shared" ref="H89:H90" si="35">SUM(H90)</f>
        <v>157793400</v>
      </c>
      <c r="I89" s="194" t="str">
        <f t="shared" si="22"/>
        <v>TURUN</v>
      </c>
      <c r="J89" s="135">
        <f t="shared" si="28"/>
        <v>-3145000</v>
      </c>
    </row>
    <row r="90" spans="1:11" ht="47.25" x14ac:dyDescent="0.25">
      <c r="A90" s="147" t="s">
        <v>215</v>
      </c>
      <c r="B90" s="148" t="s">
        <v>216</v>
      </c>
      <c r="C90" s="149" t="s">
        <v>217</v>
      </c>
      <c r="D90" s="148"/>
      <c r="E90" s="15">
        <f t="shared" si="34"/>
        <v>160938400</v>
      </c>
      <c r="F90" s="150"/>
      <c r="G90" s="160"/>
      <c r="H90" s="15">
        <f t="shared" si="35"/>
        <v>157793400</v>
      </c>
      <c r="I90" s="195" t="str">
        <f t="shared" si="22"/>
        <v>TURUN</v>
      </c>
      <c r="J90" s="135">
        <f t="shared" si="28"/>
        <v>-3145000</v>
      </c>
    </row>
    <row r="91" spans="1:11" ht="47.25" x14ac:dyDescent="0.25">
      <c r="A91" s="131" t="s">
        <v>218</v>
      </c>
      <c r="B91" s="131"/>
      <c r="C91" s="132"/>
      <c r="D91" s="131" t="s">
        <v>219</v>
      </c>
      <c r="E91" s="84">
        <v>160938400</v>
      </c>
      <c r="F91" s="181" t="s">
        <v>220</v>
      </c>
      <c r="G91" s="182" t="s">
        <v>367</v>
      </c>
      <c r="H91" s="84">
        <v>157793400</v>
      </c>
      <c r="I91" s="174" t="str">
        <f t="shared" si="22"/>
        <v>TURUN</v>
      </c>
      <c r="J91" s="135">
        <f t="shared" si="28"/>
        <v>-3145000</v>
      </c>
      <c r="K91" s="226">
        <v>157793400</v>
      </c>
    </row>
    <row r="92" spans="1:11" ht="72.75" customHeight="1" x14ac:dyDescent="0.25">
      <c r="A92" s="141" t="s">
        <v>222</v>
      </c>
      <c r="B92" s="142"/>
      <c r="C92" s="143"/>
      <c r="D92" s="142"/>
      <c r="E92" s="10">
        <f t="shared" ref="E92" si="36">E93+E95+E97</f>
        <v>1607854750</v>
      </c>
      <c r="F92" s="144"/>
      <c r="G92" s="145"/>
      <c r="H92" s="10">
        <f>H93+H95+H97</f>
        <v>1517136460</v>
      </c>
      <c r="I92" s="159" t="str">
        <f t="shared" si="22"/>
        <v>TURUN</v>
      </c>
      <c r="J92" s="135">
        <f t="shared" si="28"/>
        <v>-90718290</v>
      </c>
    </row>
    <row r="93" spans="1:11" ht="68.25" customHeight="1" x14ac:dyDescent="0.25">
      <c r="A93" s="147" t="s">
        <v>223</v>
      </c>
      <c r="B93" s="148" t="s">
        <v>224</v>
      </c>
      <c r="C93" s="180">
        <v>0.91</v>
      </c>
      <c r="D93" s="148"/>
      <c r="E93" s="15">
        <f t="shared" ref="E93" si="37">SUM(E94)</f>
        <v>1468342050</v>
      </c>
      <c r="F93" s="150"/>
      <c r="G93" s="160"/>
      <c r="H93" s="15">
        <f>SUM(H94)</f>
        <v>1368634260</v>
      </c>
      <c r="I93" s="177" t="str">
        <f t="shared" si="22"/>
        <v>TURUN</v>
      </c>
      <c r="J93" s="135">
        <f t="shared" si="28"/>
        <v>-99707790</v>
      </c>
    </row>
    <row r="94" spans="1:11" ht="396" customHeight="1" x14ac:dyDescent="0.25">
      <c r="A94" s="131" t="s">
        <v>225</v>
      </c>
      <c r="B94" s="131"/>
      <c r="C94" s="132"/>
      <c r="D94" s="131" t="s">
        <v>226</v>
      </c>
      <c r="E94" s="84">
        <v>1468342050</v>
      </c>
      <c r="F94" s="196" t="s">
        <v>227</v>
      </c>
      <c r="G94" s="182" t="s">
        <v>368</v>
      </c>
      <c r="H94" s="84">
        <v>1368634260</v>
      </c>
      <c r="I94" s="155" t="str">
        <f t="shared" si="22"/>
        <v>TURUN</v>
      </c>
      <c r="J94" s="135">
        <f t="shared" si="28"/>
        <v>-99707790</v>
      </c>
      <c r="K94" s="226">
        <v>1368634260</v>
      </c>
    </row>
    <row r="95" spans="1:11" ht="69.75" customHeight="1" x14ac:dyDescent="0.25">
      <c r="A95" s="147" t="s">
        <v>229</v>
      </c>
      <c r="B95" s="148" t="s">
        <v>224</v>
      </c>
      <c r="C95" s="180">
        <v>0.91</v>
      </c>
      <c r="D95" s="148"/>
      <c r="E95" s="15">
        <f t="shared" ref="E95" si="38">SUM(E96)</f>
        <v>117131200</v>
      </c>
      <c r="F95" s="150"/>
      <c r="G95" s="160"/>
      <c r="H95" s="15">
        <f>SUM(H96)</f>
        <v>113972200</v>
      </c>
      <c r="I95" s="177" t="str">
        <f t="shared" si="22"/>
        <v>TURUN</v>
      </c>
      <c r="J95" s="135">
        <f t="shared" si="28"/>
        <v>-3159000</v>
      </c>
      <c r="K95" s="226"/>
    </row>
    <row r="96" spans="1:11" ht="44.25" customHeight="1" x14ac:dyDescent="0.25">
      <c r="A96" s="131" t="s">
        <v>230</v>
      </c>
      <c r="B96" s="131"/>
      <c r="C96" s="132"/>
      <c r="D96" s="131" t="s">
        <v>231</v>
      </c>
      <c r="E96" s="84">
        <v>117131200</v>
      </c>
      <c r="F96" s="197" t="s">
        <v>232</v>
      </c>
      <c r="G96" s="198" t="s">
        <v>233</v>
      </c>
      <c r="H96" s="84">
        <v>113972200</v>
      </c>
      <c r="I96" s="155" t="str">
        <f t="shared" si="22"/>
        <v>TURUN</v>
      </c>
      <c r="J96" s="135">
        <f t="shared" si="28"/>
        <v>-3159000</v>
      </c>
      <c r="K96" s="226">
        <v>113972200</v>
      </c>
    </row>
    <row r="97" spans="1:11" ht="63" x14ac:dyDescent="0.25">
      <c r="A97" s="147" t="s">
        <v>234</v>
      </c>
      <c r="B97" s="148" t="s">
        <v>224</v>
      </c>
      <c r="C97" s="180">
        <v>0.91</v>
      </c>
      <c r="D97" s="148"/>
      <c r="E97" s="15">
        <f t="shared" ref="E97" si="39">SUM(E98)</f>
        <v>22381500</v>
      </c>
      <c r="F97" s="150"/>
      <c r="G97" s="160"/>
      <c r="H97" s="15">
        <f>SUM(H98)</f>
        <v>34530000</v>
      </c>
      <c r="I97" s="177" t="str">
        <f t="shared" si="22"/>
        <v>NAIK</v>
      </c>
      <c r="J97" s="135">
        <f t="shared" si="28"/>
        <v>12148500</v>
      </c>
    </row>
    <row r="98" spans="1:11" ht="31.5" x14ac:dyDescent="0.25">
      <c r="A98" s="131" t="s">
        <v>235</v>
      </c>
      <c r="B98" s="131"/>
      <c r="C98" s="132"/>
      <c r="D98" s="131" t="s">
        <v>236</v>
      </c>
      <c r="E98" s="84">
        <v>22381500</v>
      </c>
      <c r="F98" s="199" t="s">
        <v>237</v>
      </c>
      <c r="G98" s="182" t="s">
        <v>369</v>
      </c>
      <c r="H98" s="84">
        <v>34530000</v>
      </c>
      <c r="I98" s="155" t="str">
        <f t="shared" si="22"/>
        <v>NAIK</v>
      </c>
      <c r="J98" s="135">
        <f t="shared" si="28"/>
        <v>12148500</v>
      </c>
      <c r="K98" s="226">
        <v>34530000</v>
      </c>
    </row>
    <row r="99" spans="1:11" ht="41.25" customHeight="1" x14ac:dyDescent="0.25">
      <c r="A99" s="141" t="s">
        <v>239</v>
      </c>
      <c r="B99" s="142"/>
      <c r="C99" s="143"/>
      <c r="D99" s="142"/>
      <c r="E99" s="10">
        <f t="shared" ref="E99" si="40">E100+E104+E107</f>
        <v>873876000</v>
      </c>
      <c r="F99" s="144"/>
      <c r="G99" s="145"/>
      <c r="H99" s="10">
        <f>H100+H104+H107</f>
        <v>861372840</v>
      </c>
      <c r="I99" s="159" t="str">
        <f t="shared" si="22"/>
        <v>TURUN</v>
      </c>
      <c r="J99" s="135">
        <f t="shared" si="28"/>
        <v>-12503160</v>
      </c>
    </row>
    <row r="100" spans="1:11" ht="41.25" customHeight="1" x14ac:dyDescent="0.25">
      <c r="A100" s="147" t="s">
        <v>240</v>
      </c>
      <c r="B100" s="148" t="s">
        <v>241</v>
      </c>
      <c r="C100" s="149" t="s">
        <v>242</v>
      </c>
      <c r="D100" s="148"/>
      <c r="E100" s="15">
        <f t="shared" ref="E100" si="41">SUM(E101:E103)</f>
        <v>551238000</v>
      </c>
      <c r="F100" s="150"/>
      <c r="G100" s="160"/>
      <c r="H100" s="15">
        <f>SUM(H101:H103)</f>
        <v>568598000</v>
      </c>
      <c r="I100" s="177" t="str">
        <f t="shared" si="22"/>
        <v>NAIK</v>
      </c>
      <c r="J100" s="135">
        <f t="shared" si="28"/>
        <v>17360000</v>
      </c>
    </row>
    <row r="101" spans="1:11" ht="36" customHeight="1" x14ac:dyDescent="0.25">
      <c r="A101" s="131" t="s">
        <v>243</v>
      </c>
      <c r="B101" s="131"/>
      <c r="C101" s="132"/>
      <c r="D101" s="131" t="s">
        <v>244</v>
      </c>
      <c r="E101" s="84">
        <v>18450000</v>
      </c>
      <c r="F101" s="131" t="s">
        <v>245</v>
      </c>
      <c r="G101" s="134" t="s">
        <v>246</v>
      </c>
      <c r="H101" s="84">
        <v>18450000</v>
      </c>
      <c r="I101" s="174" t="str">
        <f t="shared" si="22"/>
        <v>TETAP</v>
      </c>
      <c r="J101" s="135">
        <f t="shared" si="28"/>
        <v>0</v>
      </c>
      <c r="K101" s="226">
        <v>18450000</v>
      </c>
    </row>
    <row r="102" spans="1:11" ht="57.75" customHeight="1" x14ac:dyDescent="0.25">
      <c r="A102" s="200" t="s">
        <v>247</v>
      </c>
      <c r="B102" s="200"/>
      <c r="C102" s="201"/>
      <c r="D102" s="200"/>
      <c r="E102" s="56"/>
      <c r="F102" s="202" t="s">
        <v>248</v>
      </c>
      <c r="G102" s="203" t="s">
        <v>370</v>
      </c>
      <c r="H102" s="84">
        <v>17360000</v>
      </c>
      <c r="I102" s="204" t="str">
        <f t="shared" si="22"/>
        <v>NAIK</v>
      </c>
      <c r="J102" s="135">
        <f t="shared" si="28"/>
        <v>17360000</v>
      </c>
      <c r="K102" s="226">
        <v>17360000</v>
      </c>
    </row>
    <row r="103" spans="1:11" ht="52.5" customHeight="1" x14ac:dyDescent="0.25">
      <c r="A103" s="131" t="s">
        <v>250</v>
      </c>
      <c r="B103" s="131"/>
      <c r="C103" s="132"/>
      <c r="D103" s="131" t="s">
        <v>391</v>
      </c>
      <c r="E103" s="84">
        <v>532788000</v>
      </c>
      <c r="F103" s="172" t="s">
        <v>390</v>
      </c>
      <c r="G103" s="134" t="s">
        <v>253</v>
      </c>
      <c r="H103" s="84">
        <v>532788000</v>
      </c>
      <c r="I103" s="174" t="str">
        <f t="shared" si="22"/>
        <v>TETAP</v>
      </c>
      <c r="J103" s="135">
        <f t="shared" si="28"/>
        <v>0</v>
      </c>
      <c r="K103" s="226">
        <v>532788000</v>
      </c>
    </row>
    <row r="104" spans="1:11" ht="45.75" customHeight="1" x14ac:dyDescent="0.25">
      <c r="A104" s="147" t="s">
        <v>254</v>
      </c>
      <c r="B104" s="148" t="s">
        <v>241</v>
      </c>
      <c r="C104" s="149" t="s">
        <v>242</v>
      </c>
      <c r="D104" s="148"/>
      <c r="E104" s="15">
        <f t="shared" ref="E104" si="42">SUM(E105:E106)</f>
        <v>295968000</v>
      </c>
      <c r="F104" s="150"/>
      <c r="G104" s="160"/>
      <c r="H104" s="15">
        <f>SUM(H105:H106)</f>
        <v>204339840</v>
      </c>
      <c r="I104" s="152" t="str">
        <f t="shared" si="22"/>
        <v>TURUN</v>
      </c>
      <c r="J104" s="135">
        <f t="shared" si="28"/>
        <v>-91628160</v>
      </c>
    </row>
    <row r="105" spans="1:11" ht="63" x14ac:dyDescent="0.25">
      <c r="A105" s="131" t="s">
        <v>255</v>
      </c>
      <c r="B105" s="131"/>
      <c r="C105" s="132"/>
      <c r="D105" s="131" t="s">
        <v>256</v>
      </c>
      <c r="E105" s="84">
        <v>178018000</v>
      </c>
      <c r="F105" s="176" t="s">
        <v>257</v>
      </c>
      <c r="G105" s="188" t="s">
        <v>371</v>
      </c>
      <c r="H105" s="84">
        <v>112729840</v>
      </c>
      <c r="I105" s="157" t="str">
        <f t="shared" si="22"/>
        <v>TURUN</v>
      </c>
      <c r="J105" s="135">
        <f t="shared" si="28"/>
        <v>-65288160</v>
      </c>
      <c r="K105" s="226">
        <v>112729840</v>
      </c>
    </row>
    <row r="106" spans="1:11" ht="90.75" customHeight="1" x14ac:dyDescent="0.25">
      <c r="A106" s="131" t="s">
        <v>259</v>
      </c>
      <c r="B106" s="131"/>
      <c r="C106" s="132"/>
      <c r="D106" s="131" t="s">
        <v>260</v>
      </c>
      <c r="E106" s="90">
        <v>117950000</v>
      </c>
      <c r="F106" s="172" t="s">
        <v>372</v>
      </c>
      <c r="G106" s="179" t="s">
        <v>373</v>
      </c>
      <c r="H106" s="90">
        <v>91610000</v>
      </c>
      <c r="I106" s="174" t="str">
        <f t="shared" si="22"/>
        <v>TURUN</v>
      </c>
      <c r="J106" s="135">
        <f t="shared" si="28"/>
        <v>-26340000</v>
      </c>
      <c r="K106" s="226">
        <v>91610000</v>
      </c>
    </row>
    <row r="107" spans="1:11" ht="72.75" customHeight="1" x14ac:dyDescent="0.25">
      <c r="A107" s="147" t="s">
        <v>263</v>
      </c>
      <c r="B107" s="148" t="s">
        <v>241</v>
      </c>
      <c r="C107" s="149" t="s">
        <v>242</v>
      </c>
      <c r="D107" s="148"/>
      <c r="E107" s="15">
        <f t="shared" ref="E107" si="43">SUM(E108)</f>
        <v>26670000</v>
      </c>
      <c r="F107" s="150"/>
      <c r="G107" s="160"/>
      <c r="H107" s="15">
        <f>SUM(H108)</f>
        <v>88435000</v>
      </c>
      <c r="I107" s="195" t="str">
        <f t="shared" si="22"/>
        <v>NAIK</v>
      </c>
      <c r="J107" s="135">
        <f t="shared" si="28"/>
        <v>61765000</v>
      </c>
    </row>
    <row r="108" spans="1:11" ht="97.5" customHeight="1" x14ac:dyDescent="0.25">
      <c r="A108" s="131" t="s">
        <v>264</v>
      </c>
      <c r="B108" s="131"/>
      <c r="C108" s="132"/>
      <c r="D108" s="131" t="s">
        <v>265</v>
      </c>
      <c r="E108" s="84">
        <v>26670000</v>
      </c>
      <c r="F108" s="172" t="s">
        <v>374</v>
      </c>
      <c r="G108" s="134" t="s">
        <v>375</v>
      </c>
      <c r="H108" s="84">
        <v>88435000</v>
      </c>
      <c r="I108" s="174" t="str">
        <f t="shared" si="22"/>
        <v>NAIK</v>
      </c>
      <c r="J108" s="135">
        <f t="shared" si="28"/>
        <v>61765000</v>
      </c>
      <c r="K108" s="226">
        <v>88435000</v>
      </c>
    </row>
    <row r="109" spans="1:11" ht="45.75" customHeight="1" x14ac:dyDescent="0.25">
      <c r="A109" s="141" t="s">
        <v>268</v>
      </c>
      <c r="B109" s="142"/>
      <c r="C109" s="143"/>
      <c r="D109" s="142"/>
      <c r="E109" s="10">
        <f t="shared" ref="E109" si="44">E110+E114</f>
        <v>702746000</v>
      </c>
      <c r="F109" s="144"/>
      <c r="G109" s="145"/>
      <c r="H109" s="10">
        <f>H110+H114</f>
        <v>877160500</v>
      </c>
      <c r="I109" s="159" t="str">
        <f t="shared" si="22"/>
        <v>NAIK</v>
      </c>
      <c r="J109" s="135">
        <f t="shared" si="28"/>
        <v>174414500</v>
      </c>
    </row>
    <row r="110" spans="1:11" ht="132.75" customHeight="1" x14ac:dyDescent="0.25">
      <c r="A110" s="147" t="s">
        <v>269</v>
      </c>
      <c r="B110" s="148" t="s">
        <v>270</v>
      </c>
      <c r="C110" s="149" t="s">
        <v>271</v>
      </c>
      <c r="D110" s="148"/>
      <c r="E110" s="15">
        <f t="shared" ref="E110" si="45">SUM(E111:E113)</f>
        <v>297166000</v>
      </c>
      <c r="F110" s="150"/>
      <c r="G110" s="160"/>
      <c r="H110" s="15">
        <f>SUM(H111:H113)</f>
        <v>249980000</v>
      </c>
      <c r="I110" s="177" t="str">
        <f t="shared" si="22"/>
        <v>TURUN</v>
      </c>
      <c r="J110" s="135">
        <f t="shared" si="28"/>
        <v>-47186000</v>
      </c>
    </row>
    <row r="111" spans="1:11" ht="54" customHeight="1" x14ac:dyDescent="0.25">
      <c r="A111" s="131" t="s">
        <v>272</v>
      </c>
      <c r="B111" s="131"/>
      <c r="C111" s="132"/>
      <c r="D111" s="131" t="s">
        <v>273</v>
      </c>
      <c r="E111" s="84">
        <v>21510000</v>
      </c>
      <c r="F111" s="131" t="s">
        <v>274</v>
      </c>
      <c r="G111" s="131" t="s">
        <v>275</v>
      </c>
      <c r="H111" s="84">
        <v>36896000</v>
      </c>
      <c r="I111" s="155" t="str">
        <f t="shared" si="22"/>
        <v>NAIK</v>
      </c>
      <c r="J111" s="135">
        <f t="shared" si="28"/>
        <v>15386000</v>
      </c>
      <c r="K111" s="226">
        <v>36896000</v>
      </c>
    </row>
    <row r="112" spans="1:11" ht="73.5" customHeight="1" x14ac:dyDescent="0.25">
      <c r="A112" s="131" t="s">
        <v>276</v>
      </c>
      <c r="B112" s="131"/>
      <c r="C112" s="132"/>
      <c r="D112" s="131" t="s">
        <v>277</v>
      </c>
      <c r="E112" s="84">
        <v>10360000</v>
      </c>
      <c r="F112" s="172" t="s">
        <v>278</v>
      </c>
      <c r="G112" s="134" t="s">
        <v>279</v>
      </c>
      <c r="H112" s="84">
        <v>24566000</v>
      </c>
      <c r="I112" s="155" t="str">
        <f t="shared" si="22"/>
        <v>NAIK</v>
      </c>
      <c r="J112" s="135">
        <f t="shared" si="28"/>
        <v>14206000</v>
      </c>
      <c r="K112" s="226">
        <v>24566000</v>
      </c>
    </row>
    <row r="113" spans="1:11" ht="144.75" customHeight="1" x14ac:dyDescent="0.25">
      <c r="A113" s="131" t="s">
        <v>280</v>
      </c>
      <c r="B113" s="131"/>
      <c r="C113" s="132"/>
      <c r="D113" s="131" t="s">
        <v>281</v>
      </c>
      <c r="E113" s="84">
        <v>265296000</v>
      </c>
      <c r="F113" s="176" t="s">
        <v>282</v>
      </c>
      <c r="G113" s="131" t="s">
        <v>283</v>
      </c>
      <c r="H113" s="84">
        <v>188518000</v>
      </c>
      <c r="I113" s="155" t="str">
        <f t="shared" si="22"/>
        <v>TURUN</v>
      </c>
      <c r="J113" s="135">
        <f t="shared" si="28"/>
        <v>-76778000</v>
      </c>
      <c r="K113" s="226">
        <v>188518000</v>
      </c>
    </row>
    <row r="114" spans="1:11" ht="134.25" customHeight="1" x14ac:dyDescent="0.25">
      <c r="A114" s="147" t="s">
        <v>284</v>
      </c>
      <c r="B114" s="148" t="s">
        <v>270</v>
      </c>
      <c r="C114" s="149" t="s">
        <v>271</v>
      </c>
      <c r="D114" s="148"/>
      <c r="E114" s="15">
        <f t="shared" ref="E114" si="46">SUM(E115:E118)</f>
        <v>405580000</v>
      </c>
      <c r="F114" s="150"/>
      <c r="G114" s="160"/>
      <c r="H114" s="15">
        <f>SUM(H115:H122)</f>
        <v>627180500</v>
      </c>
      <c r="I114" s="177" t="str">
        <f t="shared" si="22"/>
        <v>NAIK</v>
      </c>
      <c r="J114" s="135">
        <f t="shared" si="28"/>
        <v>221600500</v>
      </c>
    </row>
    <row r="115" spans="1:11" ht="157.5" customHeight="1" x14ac:dyDescent="0.25">
      <c r="A115" s="131" t="s">
        <v>285</v>
      </c>
      <c r="B115" s="131"/>
      <c r="C115" s="132"/>
      <c r="D115" s="131" t="s">
        <v>286</v>
      </c>
      <c r="E115" s="84">
        <v>279122000</v>
      </c>
      <c r="F115" s="183" t="s">
        <v>376</v>
      </c>
      <c r="G115" s="205" t="s">
        <v>288</v>
      </c>
      <c r="H115" s="84">
        <v>158926500</v>
      </c>
      <c r="I115" s="157" t="str">
        <f t="shared" si="22"/>
        <v>TURUN</v>
      </c>
      <c r="J115" s="135">
        <f t="shared" si="28"/>
        <v>-120195500</v>
      </c>
      <c r="K115" s="226">
        <v>158926500</v>
      </c>
    </row>
    <row r="116" spans="1:11" ht="110.25" x14ac:dyDescent="0.25">
      <c r="A116" s="131" t="s">
        <v>289</v>
      </c>
      <c r="B116" s="131"/>
      <c r="C116" s="132"/>
      <c r="D116" s="131" t="s">
        <v>344</v>
      </c>
      <c r="E116" s="84">
        <v>126458000</v>
      </c>
      <c r="F116" s="206" t="s">
        <v>290</v>
      </c>
      <c r="G116" s="172" t="s">
        <v>291</v>
      </c>
      <c r="H116" s="84">
        <v>42898000</v>
      </c>
      <c r="I116" s="157" t="str">
        <f t="shared" si="22"/>
        <v>TURUN</v>
      </c>
      <c r="J116" s="135">
        <f t="shared" si="28"/>
        <v>-83560000</v>
      </c>
      <c r="K116" s="226">
        <v>42898000</v>
      </c>
    </row>
    <row r="117" spans="1:11" ht="112.5" customHeight="1" x14ac:dyDescent="0.25">
      <c r="A117" s="200" t="s">
        <v>292</v>
      </c>
      <c r="B117" s="200"/>
      <c r="C117" s="201"/>
      <c r="D117" s="200"/>
      <c r="E117" s="56"/>
      <c r="F117" s="207" t="s">
        <v>293</v>
      </c>
      <c r="G117" s="208" t="s">
        <v>294</v>
      </c>
      <c r="H117" s="56">
        <v>22218000</v>
      </c>
      <c r="I117" s="204" t="str">
        <f t="shared" si="22"/>
        <v>NAIK</v>
      </c>
      <c r="J117" s="135">
        <f t="shared" si="28"/>
        <v>22218000</v>
      </c>
      <c r="K117" s="226">
        <v>22218000</v>
      </c>
    </row>
    <row r="118" spans="1:11" ht="97.5" customHeight="1" x14ac:dyDescent="0.25">
      <c r="A118" s="200" t="s">
        <v>295</v>
      </c>
      <c r="B118" s="200"/>
      <c r="C118" s="201"/>
      <c r="D118" s="200"/>
      <c r="E118" s="56"/>
      <c r="F118" s="207" t="s">
        <v>346</v>
      </c>
      <c r="G118" s="208" t="s">
        <v>296</v>
      </c>
      <c r="H118" s="56">
        <v>54516000</v>
      </c>
      <c r="I118" s="204" t="str">
        <f t="shared" si="22"/>
        <v>NAIK</v>
      </c>
      <c r="J118" s="135">
        <f t="shared" si="28"/>
        <v>54516000</v>
      </c>
      <c r="K118" s="226">
        <v>54516000</v>
      </c>
    </row>
    <row r="119" spans="1:11" ht="55.5" customHeight="1" x14ac:dyDescent="0.25">
      <c r="A119" s="209" t="s">
        <v>297</v>
      </c>
      <c r="B119" s="210"/>
      <c r="C119" s="211"/>
      <c r="D119" s="210"/>
      <c r="E119" s="57"/>
      <c r="F119" s="212"/>
      <c r="G119" s="213"/>
      <c r="H119" s="57"/>
      <c r="I119" s="214" t="str">
        <f t="shared" si="22"/>
        <v>TETAP</v>
      </c>
      <c r="J119" s="135">
        <f t="shared" si="28"/>
        <v>0</v>
      </c>
      <c r="K119" s="226"/>
    </row>
    <row r="120" spans="1:11" ht="144.75" customHeight="1" x14ac:dyDescent="0.25">
      <c r="A120" s="215" t="s">
        <v>298</v>
      </c>
      <c r="B120" s="210"/>
      <c r="C120" s="211"/>
      <c r="D120" s="210"/>
      <c r="E120" s="57"/>
      <c r="F120" s="212"/>
      <c r="G120" s="213"/>
      <c r="H120" s="57"/>
      <c r="I120" s="214" t="str">
        <f t="shared" si="22"/>
        <v>TETAP</v>
      </c>
      <c r="J120" s="135">
        <f t="shared" si="28"/>
        <v>0</v>
      </c>
    </row>
    <row r="121" spans="1:11" ht="62.25" customHeight="1" x14ac:dyDescent="0.25">
      <c r="A121" s="215" t="s">
        <v>299</v>
      </c>
      <c r="B121" s="210"/>
      <c r="C121" s="211"/>
      <c r="D121" s="210"/>
      <c r="E121" s="57"/>
      <c r="F121" s="212"/>
      <c r="G121" s="213"/>
      <c r="H121" s="57"/>
      <c r="I121" s="214" t="str">
        <f t="shared" si="22"/>
        <v>TETAP</v>
      </c>
      <c r="J121" s="135">
        <f t="shared" si="28"/>
        <v>0</v>
      </c>
    </row>
    <row r="122" spans="1:11" ht="164.25" customHeight="1" x14ac:dyDescent="0.25">
      <c r="A122" s="216" t="s">
        <v>345</v>
      </c>
      <c r="B122" s="216"/>
      <c r="C122" s="217"/>
      <c r="D122" s="216"/>
      <c r="E122" s="117"/>
      <c r="F122" s="218" t="s">
        <v>377</v>
      </c>
      <c r="G122" s="219" t="s">
        <v>378</v>
      </c>
      <c r="H122" s="117">
        <v>348622000</v>
      </c>
      <c r="I122" s="220" t="str">
        <f t="shared" si="22"/>
        <v>NAIK</v>
      </c>
      <c r="J122" s="135">
        <f t="shared" si="28"/>
        <v>348622000</v>
      </c>
      <c r="K122" s="226">
        <f>49022000+299600000</f>
        <v>348622000</v>
      </c>
    </row>
    <row r="123" spans="1:11" ht="51.75" customHeight="1" x14ac:dyDescent="0.25">
      <c r="A123" s="136" t="s">
        <v>302</v>
      </c>
      <c r="B123" s="137"/>
      <c r="C123" s="138"/>
      <c r="D123" s="137"/>
      <c r="E123" s="55">
        <f t="shared" ref="E123:E124" si="47">E124</f>
        <v>259659250</v>
      </c>
      <c r="F123" s="139"/>
      <c r="G123" s="140"/>
      <c r="H123" s="55">
        <f t="shared" ref="H123:H124" si="48">H124</f>
        <v>193423790</v>
      </c>
      <c r="I123" s="221" t="str">
        <f t="shared" ref="I123:I129" si="49">IF(H123&lt;E123,"TURUN",IF(H123&gt;E123,"NAIK","TETAP"))</f>
        <v>TURUN</v>
      </c>
      <c r="J123" s="135">
        <f t="shared" si="28"/>
        <v>-66235460</v>
      </c>
    </row>
    <row r="124" spans="1:11" ht="31.5" x14ac:dyDescent="0.25">
      <c r="A124" s="141" t="s">
        <v>303</v>
      </c>
      <c r="B124" s="142"/>
      <c r="C124" s="143"/>
      <c r="D124" s="142"/>
      <c r="E124" s="10">
        <f t="shared" si="47"/>
        <v>259659250</v>
      </c>
      <c r="F124" s="144"/>
      <c r="G124" s="145"/>
      <c r="H124" s="10">
        <f t="shared" si="48"/>
        <v>193423790</v>
      </c>
      <c r="I124" s="146" t="str">
        <f t="shared" si="49"/>
        <v>TURUN</v>
      </c>
      <c r="J124" s="135">
        <f t="shared" si="28"/>
        <v>-66235460</v>
      </c>
    </row>
    <row r="125" spans="1:11" ht="75" customHeight="1" x14ac:dyDescent="0.25">
      <c r="A125" s="147" t="s">
        <v>304</v>
      </c>
      <c r="B125" s="148" t="s">
        <v>305</v>
      </c>
      <c r="C125" s="180">
        <v>1</v>
      </c>
      <c r="D125" s="148"/>
      <c r="E125" s="15">
        <f t="shared" ref="E125" si="50">SUM(E126:E129)</f>
        <v>259659250</v>
      </c>
      <c r="F125" s="150"/>
      <c r="G125" s="160"/>
      <c r="H125" s="15">
        <f>SUM(H126:H129)</f>
        <v>193423790</v>
      </c>
      <c r="I125" s="152" t="str">
        <f t="shared" si="49"/>
        <v>TURUN</v>
      </c>
      <c r="J125" s="135">
        <f t="shared" si="28"/>
        <v>-66235460</v>
      </c>
    </row>
    <row r="126" spans="1:11" ht="90" customHeight="1" x14ac:dyDescent="0.25">
      <c r="A126" s="131" t="s">
        <v>306</v>
      </c>
      <c r="B126" s="131"/>
      <c r="C126" s="132"/>
      <c r="D126" s="131" t="s">
        <v>307</v>
      </c>
      <c r="E126" s="84">
        <v>52940000</v>
      </c>
      <c r="F126" s="131" t="s">
        <v>308</v>
      </c>
      <c r="G126" s="154" t="s">
        <v>379</v>
      </c>
      <c r="H126" s="84">
        <v>52940000</v>
      </c>
      <c r="I126" s="174" t="str">
        <f t="shared" si="49"/>
        <v>TETAP</v>
      </c>
      <c r="J126" s="135">
        <f t="shared" si="28"/>
        <v>0</v>
      </c>
      <c r="K126" s="226">
        <v>52940000</v>
      </c>
    </row>
    <row r="127" spans="1:11" ht="70.5" customHeight="1" x14ac:dyDescent="0.25">
      <c r="A127" s="131" t="s">
        <v>310</v>
      </c>
      <c r="B127" s="131"/>
      <c r="C127" s="132"/>
      <c r="D127" s="131" t="s">
        <v>311</v>
      </c>
      <c r="E127" s="84">
        <v>43975000</v>
      </c>
      <c r="F127" s="131" t="s">
        <v>312</v>
      </c>
      <c r="G127" s="154" t="s">
        <v>380</v>
      </c>
      <c r="H127" s="118">
        <v>12625000</v>
      </c>
      <c r="I127" s="157" t="str">
        <f t="shared" si="49"/>
        <v>TURUN</v>
      </c>
      <c r="J127" s="135">
        <f t="shared" si="28"/>
        <v>-31350000</v>
      </c>
      <c r="K127" s="226">
        <v>12625000</v>
      </c>
    </row>
    <row r="128" spans="1:11" ht="82.5" customHeight="1" x14ac:dyDescent="0.25">
      <c r="A128" s="131" t="s">
        <v>314</v>
      </c>
      <c r="B128" s="131"/>
      <c r="C128" s="132"/>
      <c r="D128" s="131" t="s">
        <v>315</v>
      </c>
      <c r="E128" s="84">
        <v>48744250</v>
      </c>
      <c r="F128" s="131" t="s">
        <v>316</v>
      </c>
      <c r="G128" s="154" t="s">
        <v>380</v>
      </c>
      <c r="H128" s="84">
        <v>43858790</v>
      </c>
      <c r="I128" s="157" t="str">
        <f t="shared" si="49"/>
        <v>TURUN</v>
      </c>
      <c r="J128" s="135">
        <f t="shared" si="28"/>
        <v>-4885460</v>
      </c>
      <c r="K128" s="226">
        <v>43858790</v>
      </c>
    </row>
    <row r="129" spans="1:11" ht="31.5" x14ac:dyDescent="0.25">
      <c r="A129" s="131" t="s">
        <v>317</v>
      </c>
      <c r="B129" s="131"/>
      <c r="C129" s="132"/>
      <c r="D129" s="131" t="s">
        <v>318</v>
      </c>
      <c r="E129" s="84">
        <v>114000000</v>
      </c>
      <c r="F129" s="131" t="s">
        <v>319</v>
      </c>
      <c r="G129" s="154" t="s">
        <v>380</v>
      </c>
      <c r="H129" s="84">
        <v>84000000</v>
      </c>
      <c r="I129" s="174" t="str">
        <f t="shared" si="49"/>
        <v>TURUN</v>
      </c>
      <c r="J129" s="135">
        <f t="shared" si="28"/>
        <v>-30000000</v>
      </c>
      <c r="K129" s="226">
        <v>84000000</v>
      </c>
    </row>
  </sheetData>
  <mergeCells count="13">
    <mergeCell ref="K4:K5"/>
    <mergeCell ref="A18:A20"/>
    <mergeCell ref="A22:A25"/>
    <mergeCell ref="A32:A34"/>
    <mergeCell ref="A36:A38"/>
    <mergeCell ref="A1:J1"/>
    <mergeCell ref="A2:J2"/>
    <mergeCell ref="A3:J3"/>
    <mergeCell ref="A4:A5"/>
    <mergeCell ref="B4:C4"/>
    <mergeCell ref="D4:E4"/>
    <mergeCell ref="F4:H4"/>
    <mergeCell ref="I4:J4"/>
  </mergeCells>
  <pageMargins left="0.19685039370078741" right="0" top="0" bottom="0" header="0" footer="0"/>
  <pageSetup paperSize="5" scale="52" orientation="landscape" horizontalDpi="4294967293" r:id="rId1"/>
  <rowBreaks count="10" manualBreakCount="10">
    <brk id="12" max="16383" man="1"/>
    <brk id="29" max="16383" man="1"/>
    <brk id="41" max="16383" man="1"/>
    <brk id="47" max="16383" man="1"/>
    <brk id="54" max="16383" man="1"/>
    <brk id="71" max="16383" man="1"/>
    <brk id="87" max="16383" man="1"/>
    <brk id="98" max="16383" man="1"/>
    <brk id="111" max="16383" man="1"/>
    <brk id="118" max="16383" man="1"/>
  </rowBreaks>
  <colBreaks count="1" manualBreakCount="1">
    <brk id="10" max="1048575" man="1"/>
  </colBreaks>
  <extLst>
    <ext xmlns:x14="http://schemas.microsoft.com/office/spreadsheetml/2009/9/main" uri="{78C0D931-6437-407d-A8EE-F0AAD7539E65}">
      <x14:conditionalFormattings>
        <x14:conditionalFormatting xmlns:xm="http://schemas.microsoft.com/office/excel/2006/main">
          <x14:cfRule type="containsText" priority="1" operator="containsText" text="NAIK" id="{4DC0B9FE-C228-477D-9C71-A8CBA3230C23}">
            <xm:f>NOT(ISERROR(SEARCH(("NAIK"),('D:\Bahan Desk RKA 2022 DPRD\[Rekapitulasi Program Kegiatan 2022 Dinsosnakertrans  Perubahan Paska Komisi D.xlsx]Kegiatan'!#REF!))))</xm:f>
            <x14:dxf>
              <fill>
                <patternFill patternType="solid">
                  <fgColor rgb="FFFF5050"/>
                  <bgColor rgb="FFFF5050"/>
                </patternFill>
              </fill>
            </x14:dxf>
          </x14:cfRule>
          <xm:sqref>I6:I129</xm:sqref>
        </x14:conditionalFormatting>
        <x14:conditionalFormatting xmlns:xm="http://schemas.microsoft.com/office/excel/2006/main">
          <x14:cfRule type="containsText" priority="2" operator="containsText" text="TURUN" id="{7E3178AA-D7CB-4961-9A63-07575C76B945}">
            <xm:f>NOT(ISERROR(SEARCH(("TURUN"),('D:\Bahan Desk RKA 2022 DPRD\[Rekapitulasi Program Kegiatan 2022 Dinsosnakertrans  Perubahan Paska Komisi D.xlsx]Kegiatan'!#REF!))))</xm:f>
            <x14:dxf>
              <fill>
                <patternFill patternType="solid">
                  <fgColor rgb="FF66FF33"/>
                  <bgColor rgb="FF66FF33"/>
                </patternFill>
              </fill>
            </x14:dxf>
          </x14:cfRule>
          <xm:sqref>I6:I129</xm:sqref>
        </x14:conditionalFormatting>
        <x14:conditionalFormatting xmlns:xm="http://schemas.microsoft.com/office/excel/2006/main">
          <x14:cfRule type="containsText" priority="3" operator="containsText" text="TETAP" id="{4429AFD6-A652-405E-AD59-D33FA4BD152C}">
            <xm:f>NOT(ISERROR(SEARCH(("TETAP"),('D:\Bahan Desk RKA 2022 DPRD\[Rekapitulasi Program Kegiatan 2022 Dinsosnakertrans  Perubahan Paska Komisi D.xlsx]Kegiatan'!#REF!))))</xm:f>
            <x14:dxf>
              <fill>
                <patternFill patternType="solid">
                  <fgColor rgb="FFFFFF66"/>
                  <bgColor rgb="FFFFFF66"/>
                </patternFill>
              </fill>
            </x14:dxf>
          </x14:cfRule>
          <xm:sqref>I6:I129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0"/>
  <sheetViews>
    <sheetView view="pageBreakPreview" zoomScale="60" zoomScaleNormal="80" workbookViewId="0">
      <selection activeCell="L129" sqref="L129"/>
    </sheetView>
  </sheetViews>
  <sheetFormatPr defaultRowHeight="15" x14ac:dyDescent="0.25"/>
  <cols>
    <col min="1" max="1" width="46.85546875" customWidth="1"/>
    <col min="2" max="2" width="36.140625" customWidth="1"/>
    <col min="3" max="3" width="12.42578125" customWidth="1"/>
    <col min="4" max="4" width="53.42578125" customWidth="1"/>
    <col min="5" max="5" width="25.5703125" customWidth="1"/>
    <col min="6" max="6" width="43.140625" customWidth="1"/>
    <col min="7" max="7" width="16.28515625" customWidth="1"/>
    <col min="8" max="8" width="26.85546875" customWidth="1"/>
    <col min="9" max="9" width="13" customWidth="1"/>
    <col min="10" max="10" width="24.7109375" customWidth="1"/>
  </cols>
  <sheetData>
    <row r="1" spans="1:10" ht="18" x14ac:dyDescent="0.25">
      <c r="A1" s="800" t="s">
        <v>433</v>
      </c>
      <c r="B1" s="800"/>
      <c r="C1" s="800"/>
      <c r="D1" s="800"/>
      <c r="E1" s="800"/>
      <c r="F1" s="800"/>
      <c r="G1" s="800"/>
      <c r="H1" s="800"/>
      <c r="I1" s="800"/>
      <c r="J1" s="800"/>
    </row>
    <row r="2" spans="1:10" ht="18" x14ac:dyDescent="0.25">
      <c r="A2" s="801" t="s">
        <v>0</v>
      </c>
      <c r="B2" s="801"/>
      <c r="C2" s="801"/>
      <c r="D2" s="801"/>
      <c r="E2" s="801"/>
      <c r="F2" s="801"/>
      <c r="G2" s="801"/>
      <c r="H2" s="801"/>
      <c r="I2" s="801"/>
      <c r="J2" s="801"/>
    </row>
    <row r="3" spans="1:10" ht="18.75" x14ac:dyDescent="0.25">
      <c r="A3" s="802" t="s">
        <v>324</v>
      </c>
      <c r="B3" s="802"/>
      <c r="C3" s="802"/>
      <c r="D3" s="802"/>
      <c r="E3" s="802"/>
      <c r="F3" s="802"/>
      <c r="G3" s="802"/>
      <c r="H3" s="802"/>
      <c r="I3" s="802"/>
      <c r="J3" s="802"/>
    </row>
    <row r="4" spans="1:10" ht="18.75" x14ac:dyDescent="0.25">
      <c r="A4" s="803" t="s">
        <v>1</v>
      </c>
      <c r="B4" s="804" t="s">
        <v>2</v>
      </c>
      <c r="C4" s="805"/>
      <c r="D4" s="804">
        <v>2021</v>
      </c>
      <c r="E4" s="805"/>
      <c r="F4" s="806">
        <v>2022</v>
      </c>
      <c r="G4" s="807"/>
      <c r="H4" s="805"/>
      <c r="I4" s="808"/>
      <c r="J4" s="805"/>
    </row>
    <row r="5" spans="1:10" ht="75" x14ac:dyDescent="0.25">
      <c r="A5" s="799"/>
      <c r="B5" s="288" t="s">
        <v>2</v>
      </c>
      <c r="C5" s="288" t="s">
        <v>3</v>
      </c>
      <c r="D5" s="288" t="s">
        <v>4</v>
      </c>
      <c r="E5" s="289" t="s">
        <v>393</v>
      </c>
      <c r="F5" s="290" t="s">
        <v>4</v>
      </c>
      <c r="G5" s="290" t="s">
        <v>3</v>
      </c>
      <c r="H5" s="291" t="s">
        <v>434</v>
      </c>
      <c r="I5" s="292" t="s">
        <v>6</v>
      </c>
      <c r="J5" s="292" t="s">
        <v>7</v>
      </c>
    </row>
    <row r="6" spans="1:10" ht="56.25" x14ac:dyDescent="0.25">
      <c r="A6" s="293" t="s">
        <v>8</v>
      </c>
      <c r="B6" s="294"/>
      <c r="C6" s="295"/>
      <c r="D6" s="294"/>
      <c r="E6" s="296">
        <f>E7+E88+E123</f>
        <v>43604681188</v>
      </c>
      <c r="F6" s="297"/>
      <c r="G6" s="298"/>
      <c r="H6" s="296">
        <f>H7+H88+H123</f>
        <v>26698333771</v>
      </c>
      <c r="I6" s="299" t="str">
        <f t="shared" ref="I6:I57" si="0">IF(H6&lt;E6,"TURUN",IF(H6&gt;E6,"NAIK","TETAP"))</f>
        <v>TURUN</v>
      </c>
      <c r="J6" s="300">
        <f t="shared" ref="J6:J69" si="1">H6-E6</f>
        <v>-16906347417</v>
      </c>
    </row>
    <row r="7" spans="1:10" ht="37.5" x14ac:dyDescent="0.25">
      <c r="A7" s="301" t="s">
        <v>9</v>
      </c>
      <c r="B7" s="302"/>
      <c r="C7" s="303"/>
      <c r="D7" s="302"/>
      <c r="E7" s="304">
        <f t="shared" ref="E7" si="2">E8+E13+E48+E55+E64+E67</f>
        <v>39742070003</v>
      </c>
      <c r="F7" s="305"/>
      <c r="G7" s="306"/>
      <c r="H7" s="304">
        <f>H8+H13+H48+H55+H64+H67</f>
        <v>23091446781</v>
      </c>
      <c r="I7" s="307" t="str">
        <f t="shared" si="0"/>
        <v>TURUN</v>
      </c>
      <c r="J7" s="300">
        <f t="shared" si="1"/>
        <v>-16650623222</v>
      </c>
    </row>
    <row r="8" spans="1:10" ht="18.75" x14ac:dyDescent="0.25">
      <c r="A8" s="308" t="s">
        <v>10</v>
      </c>
      <c r="B8" s="309"/>
      <c r="C8" s="310"/>
      <c r="D8" s="309"/>
      <c r="E8" s="311">
        <f t="shared" ref="E8" si="3">E9</f>
        <v>590621507</v>
      </c>
      <c r="F8" s="312"/>
      <c r="G8" s="313"/>
      <c r="H8" s="311">
        <f>H9</f>
        <v>559955395</v>
      </c>
      <c r="I8" s="314" t="str">
        <f t="shared" si="0"/>
        <v>TURUN</v>
      </c>
      <c r="J8" s="300">
        <f t="shared" si="1"/>
        <v>-30666112</v>
      </c>
    </row>
    <row r="9" spans="1:10" ht="56.25" x14ac:dyDescent="0.25">
      <c r="A9" s="315" t="s">
        <v>11</v>
      </c>
      <c r="B9" s="316" t="s">
        <v>12</v>
      </c>
      <c r="C9" s="409" t="s">
        <v>13</v>
      </c>
      <c r="D9" s="437"/>
      <c r="E9" s="438">
        <f t="shared" ref="E9" si="4">SUM(E10:E12)</f>
        <v>590621507</v>
      </c>
      <c r="F9" s="319"/>
      <c r="G9" s="320">
        <v>0.9</v>
      </c>
      <c r="H9" s="318">
        <f>SUM(H10:H12)</f>
        <v>559955395</v>
      </c>
      <c r="I9" s="321" t="str">
        <f t="shared" si="0"/>
        <v>TURUN</v>
      </c>
      <c r="J9" s="300">
        <f t="shared" si="1"/>
        <v>-30666112</v>
      </c>
    </row>
    <row r="10" spans="1:10" ht="79.5" customHeight="1" x14ac:dyDescent="0.25">
      <c r="A10" s="294" t="s">
        <v>14</v>
      </c>
      <c r="B10" s="407"/>
      <c r="C10" s="411"/>
      <c r="D10" s="441" t="s">
        <v>15</v>
      </c>
      <c r="E10" s="442">
        <v>221238750</v>
      </c>
      <c r="F10" s="436" t="s">
        <v>351</v>
      </c>
      <c r="G10" s="324"/>
      <c r="H10" s="325">
        <v>188113750</v>
      </c>
      <c r="I10" s="326" t="str">
        <f t="shared" si="0"/>
        <v>TURUN</v>
      </c>
      <c r="J10" s="300">
        <f t="shared" si="1"/>
        <v>-33125000</v>
      </c>
    </row>
    <row r="11" spans="1:10" ht="303" customHeight="1" thickBot="1" x14ac:dyDescent="0.3">
      <c r="A11" s="294" t="s">
        <v>17</v>
      </c>
      <c r="B11" s="407"/>
      <c r="C11" s="411"/>
      <c r="D11" s="439" t="s">
        <v>435</v>
      </c>
      <c r="E11" s="440">
        <v>338642757</v>
      </c>
      <c r="F11" s="327" t="s">
        <v>436</v>
      </c>
      <c r="G11" s="324"/>
      <c r="H11" s="328">
        <v>339921645</v>
      </c>
      <c r="I11" s="329" t="str">
        <f t="shared" si="0"/>
        <v>NAIK</v>
      </c>
      <c r="J11" s="300">
        <f t="shared" si="1"/>
        <v>1278888</v>
      </c>
    </row>
    <row r="12" spans="1:10" ht="75.75" thickBot="1" x14ac:dyDescent="0.3">
      <c r="A12" s="294" t="s">
        <v>19</v>
      </c>
      <c r="B12" s="407"/>
      <c r="C12" s="411"/>
      <c r="D12" s="408" t="s">
        <v>20</v>
      </c>
      <c r="E12" s="330">
        <v>30740000</v>
      </c>
      <c r="F12" s="331" t="s">
        <v>21</v>
      </c>
      <c r="G12" s="324" t="s">
        <v>22</v>
      </c>
      <c r="H12" s="325">
        <v>31920000</v>
      </c>
      <c r="I12" s="329" t="str">
        <f t="shared" si="0"/>
        <v>NAIK</v>
      </c>
      <c r="J12" s="300">
        <f t="shared" si="1"/>
        <v>1180000</v>
      </c>
    </row>
    <row r="13" spans="1:10" ht="18.75" x14ac:dyDescent="0.25">
      <c r="A13" s="308" t="s">
        <v>23</v>
      </c>
      <c r="B13" s="309"/>
      <c r="C13" s="410"/>
      <c r="D13" s="309"/>
      <c r="E13" s="332">
        <f t="shared" ref="E13" si="5">E14+E44</f>
        <v>12098992249</v>
      </c>
      <c r="F13" s="312"/>
      <c r="G13" s="313"/>
      <c r="H13" s="332">
        <f>H14+H44</f>
        <v>5606786384</v>
      </c>
      <c r="I13" s="314" t="str">
        <f t="shared" si="0"/>
        <v>TURUN</v>
      </c>
      <c r="J13" s="300">
        <f t="shared" si="1"/>
        <v>-6492205865</v>
      </c>
    </row>
    <row r="14" spans="1:10" ht="189" customHeight="1" x14ac:dyDescent="0.25">
      <c r="A14" s="315" t="s">
        <v>24</v>
      </c>
      <c r="B14" s="316" t="s">
        <v>25</v>
      </c>
      <c r="C14" s="317" t="s">
        <v>26</v>
      </c>
      <c r="D14" s="316"/>
      <c r="E14" s="333">
        <f t="shared" ref="E14" si="6">E18+E22+E26+E27+E28+E32+E35+E36+E39+E42+E43</f>
        <v>3137528175</v>
      </c>
      <c r="F14" s="319"/>
      <c r="G14" s="334"/>
      <c r="H14" s="333">
        <f>H18+H22+H26+H27+H28+H32+H35+H36+H39+H42+H43</f>
        <v>3747060644</v>
      </c>
      <c r="I14" s="335" t="str">
        <f t="shared" si="0"/>
        <v>NAIK</v>
      </c>
      <c r="J14" s="300">
        <f t="shared" si="1"/>
        <v>609532469</v>
      </c>
    </row>
    <row r="15" spans="1:10" ht="18.75" x14ac:dyDescent="0.25">
      <c r="A15" s="293"/>
      <c r="B15" s="336"/>
      <c r="C15" s="337"/>
      <c r="D15" s="336" t="s">
        <v>27</v>
      </c>
      <c r="E15" s="338">
        <f t="shared" ref="E15" si="7">E19+E23+E26+E29+E33+E35+E37+E41+E42+E43</f>
        <v>769918144</v>
      </c>
      <c r="F15" s="297"/>
      <c r="G15" s="298"/>
      <c r="H15" s="338">
        <f>H19+H23+H26+H29+H33+H35+H37+H41+H42+H43</f>
        <v>1370868340</v>
      </c>
      <c r="I15" s="329" t="str">
        <f t="shared" si="0"/>
        <v>NAIK</v>
      </c>
      <c r="J15" s="300">
        <f t="shared" si="1"/>
        <v>600950196</v>
      </c>
    </row>
    <row r="16" spans="1:10" ht="37.5" x14ac:dyDescent="0.25">
      <c r="A16" s="339"/>
      <c r="B16" s="340"/>
      <c r="C16" s="341"/>
      <c r="D16" s="342" t="s">
        <v>28</v>
      </c>
      <c r="E16" s="343">
        <f t="shared" ref="E16" si="8">E20+E24+E27+E30+E40</f>
        <v>1499194795</v>
      </c>
      <c r="F16" s="297"/>
      <c r="G16" s="298"/>
      <c r="H16" s="343">
        <f>H20+H24+H27+H30+H40</f>
        <v>1544032584</v>
      </c>
      <c r="I16" s="329" t="str">
        <f t="shared" si="0"/>
        <v>NAIK</v>
      </c>
      <c r="J16" s="300">
        <f t="shared" si="1"/>
        <v>44837789</v>
      </c>
    </row>
    <row r="17" spans="1:10" ht="18.75" x14ac:dyDescent="0.25">
      <c r="A17" s="339"/>
      <c r="B17" s="344"/>
      <c r="C17" s="345"/>
      <c r="D17" s="344" t="s">
        <v>29</v>
      </c>
      <c r="E17" s="346">
        <f t="shared" ref="E17" si="9">E21+E25+E31+E34+E38</f>
        <v>868415236</v>
      </c>
      <c r="F17" s="297"/>
      <c r="G17" s="298"/>
      <c r="H17" s="346">
        <f>H21+H25+H31+H34+H38</f>
        <v>832159720</v>
      </c>
      <c r="I17" s="326" t="str">
        <f t="shared" si="0"/>
        <v>TURUN</v>
      </c>
      <c r="J17" s="300">
        <f t="shared" si="1"/>
        <v>-36255516</v>
      </c>
    </row>
    <row r="18" spans="1:10" ht="19.5" thickBot="1" x14ac:dyDescent="0.3">
      <c r="A18" s="797" t="s">
        <v>30</v>
      </c>
      <c r="B18" s="294"/>
      <c r="C18" s="519"/>
      <c r="D18" s="448"/>
      <c r="E18" s="510">
        <f t="shared" ref="E18" si="10">SUM(E19:E21)</f>
        <v>1373451416</v>
      </c>
      <c r="F18" s="297"/>
      <c r="G18" s="298"/>
      <c r="H18" s="347">
        <f>SUM(H19:H21)</f>
        <v>1309696360</v>
      </c>
      <c r="I18" s="326" t="str">
        <f t="shared" si="0"/>
        <v>TURUN</v>
      </c>
      <c r="J18" s="300">
        <f t="shared" si="1"/>
        <v>-63755056</v>
      </c>
    </row>
    <row r="19" spans="1:10" ht="41.25" thickBot="1" x14ac:dyDescent="0.3">
      <c r="A19" s="798"/>
      <c r="B19" s="407"/>
      <c r="C19" s="520"/>
      <c r="D19" s="457" t="s">
        <v>437</v>
      </c>
      <c r="E19" s="511">
        <v>108000000</v>
      </c>
      <c r="F19" s="294" t="s">
        <v>32</v>
      </c>
      <c r="G19" s="298" t="s">
        <v>33</v>
      </c>
      <c r="H19" s="349">
        <v>108000000</v>
      </c>
      <c r="I19" s="350" t="str">
        <f t="shared" si="0"/>
        <v>TETAP</v>
      </c>
      <c r="J19" s="300">
        <f t="shared" si="1"/>
        <v>0</v>
      </c>
    </row>
    <row r="20" spans="1:10" ht="81" customHeight="1" thickBot="1" x14ac:dyDescent="0.3">
      <c r="A20" s="799"/>
      <c r="B20" s="407"/>
      <c r="C20" s="411"/>
      <c r="D20" s="451" t="s">
        <v>394</v>
      </c>
      <c r="E20" s="351">
        <v>819651416</v>
      </c>
      <c r="F20" s="294" t="s">
        <v>35</v>
      </c>
      <c r="G20" s="298" t="s">
        <v>36</v>
      </c>
      <c r="H20" s="352">
        <v>848253360</v>
      </c>
      <c r="I20" s="329" t="str">
        <f t="shared" si="0"/>
        <v>NAIK</v>
      </c>
      <c r="J20" s="300">
        <f t="shared" si="1"/>
        <v>28601944</v>
      </c>
    </row>
    <row r="21" spans="1:10" ht="87" customHeight="1" thickBot="1" x14ac:dyDescent="0.3">
      <c r="A21" s="353"/>
      <c r="B21" s="412"/>
      <c r="C21" s="411"/>
      <c r="D21" s="444" t="s">
        <v>395</v>
      </c>
      <c r="E21" s="354">
        <v>445800000</v>
      </c>
      <c r="F21" s="355" t="s">
        <v>38</v>
      </c>
      <c r="G21" s="298" t="s">
        <v>39</v>
      </c>
      <c r="H21" s="356">
        <v>353443000</v>
      </c>
      <c r="I21" s="326" t="str">
        <f t="shared" si="0"/>
        <v>TURUN</v>
      </c>
      <c r="J21" s="300">
        <f t="shared" si="1"/>
        <v>-92357000</v>
      </c>
    </row>
    <row r="22" spans="1:10" ht="19.5" thickBot="1" x14ac:dyDescent="0.3">
      <c r="A22" s="797" t="s">
        <v>40</v>
      </c>
      <c r="B22" s="407"/>
      <c r="C22" s="411"/>
      <c r="D22" s="448"/>
      <c r="E22" s="518">
        <f t="shared" ref="E22" si="11">SUM(E23:E25)</f>
        <v>224894900</v>
      </c>
      <c r="F22" s="297"/>
      <c r="G22" s="298"/>
      <c r="H22" s="357">
        <f>SUM(H23:H25)</f>
        <v>178033000</v>
      </c>
      <c r="I22" s="326" t="str">
        <f t="shared" si="0"/>
        <v>TURUN</v>
      </c>
      <c r="J22" s="300">
        <f t="shared" si="1"/>
        <v>-46861900</v>
      </c>
    </row>
    <row r="23" spans="1:10" ht="38.25" customHeight="1" thickBot="1" x14ac:dyDescent="0.3">
      <c r="A23" s="798"/>
      <c r="B23" s="407"/>
      <c r="C23" s="411"/>
      <c r="D23" s="463">
        <f>B23</f>
        <v>0</v>
      </c>
      <c r="E23" s="511">
        <v>10000000</v>
      </c>
      <c r="F23" s="358" t="s">
        <v>42</v>
      </c>
      <c r="G23" s="297" t="s">
        <v>33</v>
      </c>
      <c r="H23" s="359">
        <v>4000000</v>
      </c>
      <c r="I23" s="326" t="str">
        <f t="shared" si="0"/>
        <v>TURUN</v>
      </c>
      <c r="J23" s="300">
        <f t="shared" si="1"/>
        <v>-6000000</v>
      </c>
    </row>
    <row r="24" spans="1:10" ht="72" customHeight="1" thickBot="1" x14ac:dyDescent="0.3">
      <c r="A24" s="798"/>
      <c r="B24" s="407"/>
      <c r="C24" s="411"/>
      <c r="D24" s="451" t="s">
        <v>396</v>
      </c>
      <c r="E24" s="360">
        <v>157577000</v>
      </c>
      <c r="F24" s="355" t="s">
        <v>44</v>
      </c>
      <c r="G24" s="298" t="s">
        <v>36</v>
      </c>
      <c r="H24" s="361">
        <v>106063000</v>
      </c>
      <c r="I24" s="326" t="str">
        <f t="shared" si="0"/>
        <v>TURUN</v>
      </c>
      <c r="J24" s="300">
        <f t="shared" si="1"/>
        <v>-51514000</v>
      </c>
    </row>
    <row r="25" spans="1:10" ht="66.75" customHeight="1" thickBot="1" x14ac:dyDescent="0.3">
      <c r="A25" s="799"/>
      <c r="B25" s="407"/>
      <c r="C25" s="411"/>
      <c r="D25" s="421" t="s">
        <v>397</v>
      </c>
      <c r="E25" s="354">
        <v>57317900</v>
      </c>
      <c r="F25" s="355" t="s">
        <v>46</v>
      </c>
      <c r="G25" s="298" t="s">
        <v>39</v>
      </c>
      <c r="H25" s="362">
        <v>67970000</v>
      </c>
      <c r="I25" s="329" t="str">
        <f t="shared" si="0"/>
        <v>NAIK</v>
      </c>
      <c r="J25" s="300">
        <f t="shared" si="1"/>
        <v>10652100</v>
      </c>
    </row>
    <row r="26" spans="1:10" ht="36" customHeight="1" thickBot="1" x14ac:dyDescent="0.3">
      <c r="A26" s="294" t="s">
        <v>47</v>
      </c>
      <c r="B26" s="407"/>
      <c r="C26" s="411"/>
      <c r="D26" s="421">
        <f>B26</f>
        <v>0</v>
      </c>
      <c r="E26" s="348">
        <v>1000000</v>
      </c>
      <c r="F26" s="355" t="s">
        <v>49</v>
      </c>
      <c r="G26" s="297" t="s">
        <v>50</v>
      </c>
      <c r="H26" s="349">
        <v>51500000</v>
      </c>
      <c r="I26" s="329" t="str">
        <f t="shared" si="0"/>
        <v>NAIK</v>
      </c>
      <c r="J26" s="300">
        <f t="shared" si="1"/>
        <v>50500000</v>
      </c>
    </row>
    <row r="27" spans="1:10" ht="52.5" customHeight="1" thickBot="1" x14ac:dyDescent="0.3">
      <c r="A27" s="294" t="s">
        <v>51</v>
      </c>
      <c r="B27" s="407"/>
      <c r="C27" s="411"/>
      <c r="D27" s="444" t="s">
        <v>398</v>
      </c>
      <c r="E27" s="360">
        <v>2720000</v>
      </c>
      <c r="F27" s="355" t="s">
        <v>53</v>
      </c>
      <c r="G27" s="298" t="s">
        <v>54</v>
      </c>
      <c r="H27" s="352">
        <v>2400000</v>
      </c>
      <c r="I27" s="326" t="str">
        <f t="shared" si="0"/>
        <v>TURUN</v>
      </c>
      <c r="J27" s="300">
        <f t="shared" si="1"/>
        <v>-320000</v>
      </c>
    </row>
    <row r="28" spans="1:10" ht="38.25" thickBot="1" x14ac:dyDescent="0.3">
      <c r="A28" s="294" t="s">
        <v>55</v>
      </c>
      <c r="B28" s="407"/>
      <c r="C28" s="411"/>
      <c r="D28" s="448"/>
      <c r="E28" s="510">
        <f t="shared" ref="E28" si="12">SUM(E29:E31)</f>
        <v>920054859</v>
      </c>
      <c r="F28" s="297"/>
      <c r="G28" s="298"/>
      <c r="H28" s="347">
        <f>SUM(H29:H31)</f>
        <v>1273471824</v>
      </c>
      <c r="I28" s="329" t="str">
        <f t="shared" si="0"/>
        <v>NAIK</v>
      </c>
      <c r="J28" s="300">
        <f t="shared" si="1"/>
        <v>353416965</v>
      </c>
    </row>
    <row r="29" spans="1:10" ht="230.25" customHeight="1" thickBot="1" x14ac:dyDescent="0.3">
      <c r="A29" s="294"/>
      <c r="B29" s="407"/>
      <c r="C29" s="411"/>
      <c r="D29" s="514" t="s">
        <v>438</v>
      </c>
      <c r="E29" s="511">
        <v>435267480</v>
      </c>
      <c r="F29" s="294" t="s">
        <v>353</v>
      </c>
      <c r="G29" s="294" t="s">
        <v>58</v>
      </c>
      <c r="H29" s="349">
        <v>669591800</v>
      </c>
      <c r="I29" s="329" t="str">
        <f t="shared" si="0"/>
        <v>NAIK</v>
      </c>
      <c r="J29" s="300">
        <f t="shared" si="1"/>
        <v>234324320</v>
      </c>
    </row>
    <row r="30" spans="1:10" ht="48.75" customHeight="1" thickBot="1" x14ac:dyDescent="0.3">
      <c r="A30" s="294"/>
      <c r="B30" s="407"/>
      <c r="C30" s="411"/>
      <c r="D30" s="463" t="s">
        <v>399</v>
      </c>
      <c r="E30" s="512">
        <v>443587379</v>
      </c>
      <c r="F30" s="355" t="s">
        <v>60</v>
      </c>
      <c r="G30" s="298" t="s">
        <v>36</v>
      </c>
      <c r="H30" s="352">
        <v>550380024</v>
      </c>
      <c r="I30" s="329" t="str">
        <f t="shared" si="0"/>
        <v>NAIK</v>
      </c>
      <c r="J30" s="300">
        <f t="shared" si="1"/>
        <v>106792645</v>
      </c>
    </row>
    <row r="31" spans="1:10" ht="71.25" customHeight="1" thickBot="1" x14ac:dyDescent="0.3">
      <c r="A31" s="294"/>
      <c r="B31" s="407"/>
      <c r="C31" s="411"/>
      <c r="D31" s="463" t="s">
        <v>400</v>
      </c>
      <c r="E31" s="513">
        <v>41200000</v>
      </c>
      <c r="F31" s="358" t="s">
        <v>381</v>
      </c>
      <c r="G31" s="298" t="s">
        <v>39</v>
      </c>
      <c r="H31" s="356">
        <v>53500000</v>
      </c>
      <c r="I31" s="329" t="str">
        <f t="shared" si="0"/>
        <v>NAIK</v>
      </c>
      <c r="J31" s="300">
        <f t="shared" si="1"/>
        <v>12300000</v>
      </c>
    </row>
    <row r="32" spans="1:10" ht="19.5" thickBot="1" x14ac:dyDescent="0.3">
      <c r="A32" s="797" t="s">
        <v>63</v>
      </c>
      <c r="B32" s="407"/>
      <c r="C32" s="411"/>
      <c r="D32" s="448"/>
      <c r="E32" s="510">
        <f t="shared" ref="E32" si="13">SUM(E33:E34)</f>
        <v>224788668</v>
      </c>
      <c r="F32" s="297"/>
      <c r="G32" s="298"/>
      <c r="H32" s="347">
        <f>SUM(H33:H34)</f>
        <v>287013840</v>
      </c>
      <c r="I32" s="329" t="str">
        <f t="shared" si="0"/>
        <v>NAIK</v>
      </c>
      <c r="J32" s="300">
        <f t="shared" si="1"/>
        <v>62225172</v>
      </c>
    </row>
    <row r="33" spans="1:10" ht="111" customHeight="1" thickBot="1" x14ac:dyDescent="0.3">
      <c r="A33" s="798"/>
      <c r="B33" s="407"/>
      <c r="C33" s="411"/>
      <c r="D33" s="463" t="s">
        <v>401</v>
      </c>
      <c r="E33" s="511">
        <v>43055832</v>
      </c>
      <c r="F33" s="294" t="s">
        <v>65</v>
      </c>
      <c r="G33" s="363" t="s">
        <v>66</v>
      </c>
      <c r="H33" s="349">
        <v>124887120</v>
      </c>
      <c r="I33" s="329" t="str">
        <f t="shared" si="0"/>
        <v>NAIK</v>
      </c>
      <c r="J33" s="300">
        <f t="shared" si="1"/>
        <v>81831288</v>
      </c>
    </row>
    <row r="34" spans="1:10" ht="69.75" customHeight="1" thickBot="1" x14ac:dyDescent="0.3">
      <c r="A34" s="799"/>
      <c r="B34" s="407"/>
      <c r="C34" s="411"/>
      <c r="D34" s="451" t="s">
        <v>400</v>
      </c>
      <c r="E34" s="354">
        <v>181732836</v>
      </c>
      <c r="F34" s="355" t="s">
        <v>381</v>
      </c>
      <c r="G34" s="298" t="s">
        <v>39</v>
      </c>
      <c r="H34" s="356">
        <v>162126720</v>
      </c>
      <c r="I34" s="326" t="str">
        <f t="shared" si="0"/>
        <v>TURUN</v>
      </c>
      <c r="J34" s="300">
        <f t="shared" si="1"/>
        <v>-19606116</v>
      </c>
    </row>
    <row r="35" spans="1:10" ht="84.75" customHeight="1" x14ac:dyDescent="0.25">
      <c r="A35" s="294" t="s">
        <v>67</v>
      </c>
      <c r="B35" s="407"/>
      <c r="C35" s="411"/>
      <c r="D35" s="444" t="s">
        <v>406</v>
      </c>
      <c r="E35" s="445">
        <v>5760000</v>
      </c>
      <c r="F35" s="294" t="s">
        <v>382</v>
      </c>
      <c r="G35" s="297" t="s">
        <v>70</v>
      </c>
      <c r="H35" s="349">
        <v>8940000</v>
      </c>
      <c r="I35" s="329" t="str">
        <f t="shared" si="0"/>
        <v>NAIK</v>
      </c>
      <c r="J35" s="300">
        <f t="shared" si="1"/>
        <v>3180000</v>
      </c>
    </row>
    <row r="36" spans="1:10" ht="18.75" x14ac:dyDescent="0.25">
      <c r="A36" s="797" t="s">
        <v>71</v>
      </c>
      <c r="B36" s="407"/>
      <c r="C36" s="411"/>
      <c r="D36" s="448"/>
      <c r="E36" s="449">
        <f t="shared" ref="E36" si="14">SUM(E37:E38)</f>
        <v>303873332</v>
      </c>
      <c r="F36" s="443"/>
      <c r="G36" s="298"/>
      <c r="H36" s="347">
        <f>SUM(H37:H38)</f>
        <v>540849420</v>
      </c>
      <c r="I36" s="329" t="str">
        <f t="shared" si="0"/>
        <v>NAIK</v>
      </c>
      <c r="J36" s="300">
        <f t="shared" si="1"/>
        <v>236976088</v>
      </c>
    </row>
    <row r="37" spans="1:10" ht="168" customHeight="1" thickBot="1" x14ac:dyDescent="0.3">
      <c r="A37" s="798"/>
      <c r="B37" s="407"/>
      <c r="C37" s="411"/>
      <c r="D37" s="446" t="s">
        <v>402</v>
      </c>
      <c r="E37" s="447">
        <v>161508832</v>
      </c>
      <c r="F37" s="294" t="s">
        <v>355</v>
      </c>
      <c r="G37" s="364" t="s">
        <v>354</v>
      </c>
      <c r="H37" s="349">
        <v>345729420</v>
      </c>
      <c r="I37" s="329" t="str">
        <f t="shared" si="0"/>
        <v>NAIK</v>
      </c>
      <c r="J37" s="300">
        <f t="shared" si="1"/>
        <v>184220588</v>
      </c>
    </row>
    <row r="38" spans="1:10" ht="72.75" customHeight="1" x14ac:dyDescent="0.25">
      <c r="A38" s="799"/>
      <c r="B38" s="407"/>
      <c r="C38" s="411"/>
      <c r="D38" s="444" t="s">
        <v>403</v>
      </c>
      <c r="E38" s="450">
        <v>142364500</v>
      </c>
      <c r="F38" s="355" t="s">
        <v>384</v>
      </c>
      <c r="G38" s="298" t="s">
        <v>77</v>
      </c>
      <c r="H38" s="356">
        <v>195120000</v>
      </c>
      <c r="I38" s="329" t="str">
        <f t="shared" si="0"/>
        <v>NAIK</v>
      </c>
      <c r="J38" s="300">
        <f t="shared" si="1"/>
        <v>52755500</v>
      </c>
    </row>
    <row r="39" spans="1:10" ht="37.5" x14ac:dyDescent="0.25">
      <c r="A39" s="294" t="s">
        <v>78</v>
      </c>
      <c r="B39" s="407"/>
      <c r="C39" s="411"/>
      <c r="D39" s="448"/>
      <c r="E39" s="449">
        <f t="shared" ref="E39" si="15">SUM(E40:E41)</f>
        <v>77245000</v>
      </c>
      <c r="F39" s="443"/>
      <c r="G39" s="298"/>
      <c r="H39" s="347">
        <f>SUM(H40:H41)</f>
        <v>62676200</v>
      </c>
      <c r="I39" s="326" t="str">
        <f t="shared" si="0"/>
        <v>TURUN</v>
      </c>
      <c r="J39" s="300">
        <f t="shared" si="1"/>
        <v>-14568800</v>
      </c>
    </row>
    <row r="40" spans="1:10" ht="66.75" customHeight="1" thickBot="1" x14ac:dyDescent="0.3">
      <c r="A40" s="294"/>
      <c r="B40" s="407"/>
      <c r="C40" s="411"/>
      <c r="D40" s="451" t="s">
        <v>404</v>
      </c>
      <c r="E40" s="452">
        <v>75659000</v>
      </c>
      <c r="F40" s="355" t="s">
        <v>386</v>
      </c>
      <c r="G40" s="298" t="s">
        <v>54</v>
      </c>
      <c r="H40" s="352">
        <v>36936200</v>
      </c>
      <c r="I40" s="326" t="str">
        <f t="shared" si="0"/>
        <v>TURUN</v>
      </c>
      <c r="J40" s="300">
        <f t="shared" si="1"/>
        <v>-38722800</v>
      </c>
    </row>
    <row r="41" spans="1:10" ht="44.25" customHeight="1" thickBot="1" x14ac:dyDescent="0.3">
      <c r="A41" s="294"/>
      <c r="B41" s="407"/>
      <c r="C41" s="411"/>
      <c r="D41" s="421" t="s">
        <v>405</v>
      </c>
      <c r="E41" s="348">
        <v>1586000</v>
      </c>
      <c r="F41" s="355" t="s">
        <v>82</v>
      </c>
      <c r="G41" s="298" t="s">
        <v>83</v>
      </c>
      <c r="H41" s="349">
        <v>25740000</v>
      </c>
      <c r="I41" s="329" t="str">
        <f t="shared" si="0"/>
        <v>NAIK</v>
      </c>
      <c r="J41" s="300">
        <f t="shared" si="1"/>
        <v>24154000</v>
      </c>
    </row>
    <row r="42" spans="1:10" ht="38.25" thickBot="1" x14ac:dyDescent="0.3">
      <c r="A42" s="294" t="s">
        <v>84</v>
      </c>
      <c r="B42" s="407"/>
      <c r="C42" s="411"/>
      <c r="D42" s="421" t="s">
        <v>85</v>
      </c>
      <c r="E42" s="348">
        <v>1440000</v>
      </c>
      <c r="F42" s="294" t="s">
        <v>86</v>
      </c>
      <c r="G42" s="298" t="s">
        <v>70</v>
      </c>
      <c r="H42" s="349">
        <v>29540000</v>
      </c>
      <c r="I42" s="329" t="str">
        <f t="shared" si="0"/>
        <v>NAIK</v>
      </c>
      <c r="J42" s="300">
        <f t="shared" si="1"/>
        <v>28100000</v>
      </c>
    </row>
    <row r="43" spans="1:10" ht="56.25" x14ac:dyDescent="0.25">
      <c r="A43" s="294" t="s">
        <v>87</v>
      </c>
      <c r="B43" s="407"/>
      <c r="C43" s="411"/>
      <c r="D43" s="444" t="s">
        <v>407</v>
      </c>
      <c r="E43" s="445">
        <v>2300000</v>
      </c>
      <c r="F43" s="294" t="s">
        <v>89</v>
      </c>
      <c r="G43" s="298" t="s">
        <v>90</v>
      </c>
      <c r="H43" s="349">
        <v>2940000</v>
      </c>
      <c r="I43" s="329" t="str">
        <f t="shared" si="0"/>
        <v>NAIK</v>
      </c>
      <c r="J43" s="300">
        <f t="shared" si="1"/>
        <v>640000</v>
      </c>
    </row>
    <row r="44" spans="1:10" ht="177" customHeight="1" x14ac:dyDescent="0.25">
      <c r="A44" s="315" t="s">
        <v>91</v>
      </c>
      <c r="B44" s="413" t="s">
        <v>25</v>
      </c>
      <c r="C44" s="428" t="s">
        <v>26</v>
      </c>
      <c r="D44" s="455"/>
      <c r="E44" s="456">
        <f t="shared" ref="E44" si="16">SUM(E45:E47)</f>
        <v>8961464074</v>
      </c>
      <c r="F44" s="453"/>
      <c r="G44" s="334"/>
      <c r="H44" s="318">
        <f>SUM(H45:H47)</f>
        <v>1859725740</v>
      </c>
      <c r="I44" s="321" t="str">
        <f t="shared" si="0"/>
        <v>TURUN</v>
      </c>
      <c r="J44" s="300">
        <f t="shared" si="1"/>
        <v>-7101738334</v>
      </c>
    </row>
    <row r="45" spans="1:10" ht="159.75" customHeight="1" x14ac:dyDescent="0.25">
      <c r="A45" s="294" t="s">
        <v>78</v>
      </c>
      <c r="B45" s="407"/>
      <c r="C45" s="411"/>
      <c r="D45" s="457" t="s">
        <v>408</v>
      </c>
      <c r="E45" s="458">
        <v>7603893242</v>
      </c>
      <c r="F45" s="454" t="s">
        <v>93</v>
      </c>
      <c r="G45" s="365" t="s">
        <v>356</v>
      </c>
      <c r="H45" s="347">
        <v>1400077620</v>
      </c>
      <c r="I45" s="326" t="str">
        <f t="shared" si="0"/>
        <v>TURUN</v>
      </c>
      <c r="J45" s="300">
        <f t="shared" si="1"/>
        <v>-6203815622</v>
      </c>
    </row>
    <row r="46" spans="1:10" ht="213.75" customHeight="1" thickBot="1" x14ac:dyDescent="0.3">
      <c r="A46" s="294" t="s">
        <v>55</v>
      </c>
      <c r="B46" s="407"/>
      <c r="C46" s="411"/>
      <c r="D46" s="451" t="s">
        <v>409</v>
      </c>
      <c r="E46" s="447">
        <v>1298404000</v>
      </c>
      <c r="F46" s="294" t="s">
        <v>357</v>
      </c>
      <c r="G46" s="294" t="s">
        <v>439</v>
      </c>
      <c r="H46" s="349">
        <v>395652000</v>
      </c>
      <c r="I46" s="326" t="str">
        <f t="shared" si="0"/>
        <v>TURUN</v>
      </c>
      <c r="J46" s="300">
        <f t="shared" si="1"/>
        <v>-902752000</v>
      </c>
    </row>
    <row r="47" spans="1:10" ht="74.25" customHeight="1" thickBot="1" x14ac:dyDescent="0.3">
      <c r="A47" s="294" t="s">
        <v>71</v>
      </c>
      <c r="B47" s="407"/>
      <c r="C47" s="411"/>
      <c r="D47" s="516" t="s">
        <v>99</v>
      </c>
      <c r="E47" s="348">
        <v>59166832</v>
      </c>
      <c r="F47" s="294" t="s">
        <v>99</v>
      </c>
      <c r="G47" s="294" t="s">
        <v>100</v>
      </c>
      <c r="H47" s="347">
        <v>63996120</v>
      </c>
      <c r="I47" s="329" t="str">
        <f t="shared" si="0"/>
        <v>NAIK</v>
      </c>
      <c r="J47" s="300">
        <f t="shared" si="1"/>
        <v>4829288</v>
      </c>
    </row>
    <row r="48" spans="1:10" ht="37.5" x14ac:dyDescent="0.25">
      <c r="A48" s="308" t="s">
        <v>101</v>
      </c>
      <c r="B48" s="414"/>
      <c r="C48" s="429"/>
      <c r="D48" s="494"/>
      <c r="E48" s="515">
        <f t="shared" ref="E48" si="17">E49+E51</f>
        <v>13454538478</v>
      </c>
      <c r="F48" s="312"/>
      <c r="G48" s="313"/>
      <c r="H48" s="311">
        <f>H49+H51</f>
        <v>2660967220</v>
      </c>
      <c r="I48" s="314" t="str">
        <f t="shared" si="0"/>
        <v>TURUN</v>
      </c>
      <c r="J48" s="300">
        <f t="shared" si="1"/>
        <v>-10793571258</v>
      </c>
    </row>
    <row r="49" spans="1:10" ht="75.75" thickBot="1" x14ac:dyDescent="0.3">
      <c r="A49" s="315" t="s">
        <v>102</v>
      </c>
      <c r="B49" s="413" t="s">
        <v>103</v>
      </c>
      <c r="C49" s="430">
        <v>1</v>
      </c>
      <c r="D49" s="455"/>
      <c r="E49" s="484">
        <f t="shared" ref="E49" si="18">E50</f>
        <v>12450000</v>
      </c>
      <c r="F49" s="319"/>
      <c r="G49" s="334"/>
      <c r="H49" s="318">
        <f>H50</f>
        <v>16500000</v>
      </c>
      <c r="I49" s="335" t="str">
        <f t="shared" si="0"/>
        <v>NAIK</v>
      </c>
      <c r="J49" s="300">
        <f t="shared" si="1"/>
        <v>4050000</v>
      </c>
    </row>
    <row r="50" spans="1:10" ht="55.5" customHeight="1" x14ac:dyDescent="0.25">
      <c r="A50" s="294" t="s">
        <v>104</v>
      </c>
      <c r="B50" s="407"/>
      <c r="C50" s="411"/>
      <c r="D50" s="517" t="s">
        <v>105</v>
      </c>
      <c r="E50" s="459">
        <v>12450000</v>
      </c>
      <c r="F50" s="355" t="s">
        <v>106</v>
      </c>
      <c r="G50" s="298" t="s">
        <v>107</v>
      </c>
      <c r="H50" s="347">
        <v>16500000</v>
      </c>
      <c r="I50" s="329" t="str">
        <f t="shared" si="0"/>
        <v>NAIK</v>
      </c>
      <c r="J50" s="300">
        <f t="shared" si="1"/>
        <v>4050000</v>
      </c>
    </row>
    <row r="51" spans="1:10" ht="93.75" x14ac:dyDescent="0.25">
      <c r="A51" s="315" t="s">
        <v>108</v>
      </c>
      <c r="B51" s="413" t="s">
        <v>109</v>
      </c>
      <c r="C51" s="428" t="s">
        <v>110</v>
      </c>
      <c r="D51" s="455"/>
      <c r="E51" s="456">
        <f t="shared" ref="E51" si="19">SUM(E52:E54)</f>
        <v>13442088478</v>
      </c>
      <c r="F51" s="453"/>
      <c r="G51" s="334"/>
      <c r="H51" s="318">
        <f>SUM(H52:H54)</f>
        <v>2644467220</v>
      </c>
      <c r="I51" s="321" t="str">
        <f t="shared" si="0"/>
        <v>TURUN</v>
      </c>
      <c r="J51" s="300">
        <f t="shared" si="1"/>
        <v>-10797621258</v>
      </c>
    </row>
    <row r="52" spans="1:10" ht="217.5" customHeight="1" thickBot="1" x14ac:dyDescent="0.3">
      <c r="A52" s="294" t="s">
        <v>111</v>
      </c>
      <c r="B52" s="407"/>
      <c r="C52" s="411"/>
      <c r="D52" s="460" t="s">
        <v>410</v>
      </c>
      <c r="E52" s="461">
        <v>742991064</v>
      </c>
      <c r="F52" s="364" t="s">
        <v>113</v>
      </c>
      <c r="G52" s="294" t="s">
        <v>114</v>
      </c>
      <c r="H52" s="347">
        <v>1670556280</v>
      </c>
      <c r="I52" s="329" t="str">
        <f t="shared" si="0"/>
        <v>NAIK</v>
      </c>
      <c r="J52" s="300">
        <f t="shared" si="1"/>
        <v>927565216</v>
      </c>
    </row>
    <row r="53" spans="1:10" ht="280.5" customHeight="1" thickBot="1" x14ac:dyDescent="0.3">
      <c r="A53" s="294" t="s">
        <v>115</v>
      </c>
      <c r="B53" s="407"/>
      <c r="C53" s="411"/>
      <c r="D53" s="423" t="s">
        <v>440</v>
      </c>
      <c r="E53" s="330">
        <v>12495107414</v>
      </c>
      <c r="F53" s="367" t="s">
        <v>441</v>
      </c>
      <c r="G53" s="365" t="s">
        <v>360</v>
      </c>
      <c r="H53" s="347">
        <v>807285940</v>
      </c>
      <c r="I53" s="326" t="str">
        <f t="shared" si="0"/>
        <v>TURUN</v>
      </c>
      <c r="J53" s="300">
        <f t="shared" si="1"/>
        <v>-11687821474</v>
      </c>
    </row>
    <row r="54" spans="1:10" ht="99" customHeight="1" thickBot="1" x14ac:dyDescent="0.3">
      <c r="A54" s="294" t="s">
        <v>118</v>
      </c>
      <c r="B54" s="407"/>
      <c r="C54" s="411"/>
      <c r="D54" s="421" t="s">
        <v>119</v>
      </c>
      <c r="E54" s="366">
        <v>203990000</v>
      </c>
      <c r="F54" s="368" t="s">
        <v>361</v>
      </c>
      <c r="G54" s="369" t="s">
        <v>362</v>
      </c>
      <c r="H54" s="347">
        <v>166625000</v>
      </c>
      <c r="I54" s="326" t="str">
        <f t="shared" si="0"/>
        <v>TURUN</v>
      </c>
      <c r="J54" s="300">
        <f t="shared" si="1"/>
        <v>-37365000</v>
      </c>
    </row>
    <row r="55" spans="1:10" ht="18.75" x14ac:dyDescent="0.25">
      <c r="A55" s="308" t="s">
        <v>122</v>
      </c>
      <c r="B55" s="414"/>
      <c r="C55" s="429"/>
      <c r="D55" s="425"/>
      <c r="E55" s="311">
        <f t="shared" ref="E55" si="20">E56+E61</f>
        <v>139749832</v>
      </c>
      <c r="F55" s="312"/>
      <c r="G55" s="313"/>
      <c r="H55" s="311">
        <f>H56+H61</f>
        <v>98531120</v>
      </c>
      <c r="I55" s="314" t="str">
        <f t="shared" si="0"/>
        <v>TURUN</v>
      </c>
      <c r="J55" s="300">
        <f t="shared" si="1"/>
        <v>-41218712</v>
      </c>
    </row>
    <row r="56" spans="1:10" ht="38.25" thickBot="1" x14ac:dyDescent="0.3">
      <c r="A56" s="315" t="s">
        <v>123</v>
      </c>
      <c r="B56" s="413" t="s">
        <v>124</v>
      </c>
      <c r="C56" s="430">
        <v>1</v>
      </c>
      <c r="D56" s="424"/>
      <c r="E56" s="318">
        <f t="shared" ref="E56" si="21">SUM(E57:E60)</f>
        <v>94579832</v>
      </c>
      <c r="F56" s="319"/>
      <c r="G56" s="334"/>
      <c r="H56" s="318">
        <f>SUM(H57:H60)</f>
        <v>73081120</v>
      </c>
      <c r="I56" s="321" t="str">
        <f t="shared" si="0"/>
        <v>TURUN</v>
      </c>
      <c r="J56" s="300">
        <f t="shared" si="1"/>
        <v>-21498712</v>
      </c>
    </row>
    <row r="57" spans="1:10" ht="57" thickBot="1" x14ac:dyDescent="0.3">
      <c r="A57" s="294" t="s">
        <v>125</v>
      </c>
      <c r="B57" s="407"/>
      <c r="C57" s="411"/>
      <c r="D57" s="421" t="s">
        <v>126</v>
      </c>
      <c r="E57" s="366">
        <v>84029832</v>
      </c>
      <c r="F57" s="294" t="s">
        <v>127</v>
      </c>
      <c r="G57" s="298" t="s">
        <v>128</v>
      </c>
      <c r="H57" s="357">
        <v>71641120</v>
      </c>
      <c r="I57" s="326" t="str">
        <f t="shared" si="0"/>
        <v>TURUN</v>
      </c>
      <c r="J57" s="300">
        <f t="shared" si="1"/>
        <v>-12388712</v>
      </c>
    </row>
    <row r="58" spans="1:10" ht="38.25" thickBot="1" x14ac:dyDescent="0.3">
      <c r="A58" s="323" t="s">
        <v>40</v>
      </c>
      <c r="B58" s="407"/>
      <c r="C58" s="411"/>
      <c r="D58" s="421" t="s">
        <v>129</v>
      </c>
      <c r="E58" s="366">
        <v>9200000</v>
      </c>
      <c r="F58" s="294"/>
      <c r="G58" s="298"/>
      <c r="H58" s="357">
        <v>0</v>
      </c>
      <c r="I58" s="326"/>
      <c r="J58" s="300">
        <f t="shared" si="1"/>
        <v>-9200000</v>
      </c>
    </row>
    <row r="59" spans="1:10" ht="57" thickBot="1" x14ac:dyDescent="0.3">
      <c r="A59" s="294" t="s">
        <v>130</v>
      </c>
      <c r="B59" s="407"/>
      <c r="C59" s="411"/>
      <c r="D59" s="421" t="s">
        <v>131</v>
      </c>
      <c r="E59" s="366">
        <v>675000</v>
      </c>
      <c r="F59" s="294" t="s">
        <v>132</v>
      </c>
      <c r="G59" s="298" t="s">
        <v>133</v>
      </c>
      <c r="H59" s="347">
        <v>720000</v>
      </c>
      <c r="I59" s="329" t="str">
        <f t="shared" ref="I59:I122" si="22">IF(H59&lt;E59,"TURUN",IF(H59&gt;E59,"NAIK","TETAP"))</f>
        <v>NAIK</v>
      </c>
      <c r="J59" s="300">
        <f t="shared" si="1"/>
        <v>45000</v>
      </c>
    </row>
    <row r="60" spans="1:10" ht="37.5" x14ac:dyDescent="0.25">
      <c r="A60" s="294" t="s">
        <v>134</v>
      </c>
      <c r="B60" s="407"/>
      <c r="C60" s="411"/>
      <c r="D60" s="444" t="s">
        <v>135</v>
      </c>
      <c r="E60" s="459">
        <v>675000</v>
      </c>
      <c r="F60" s="294" t="s">
        <v>136</v>
      </c>
      <c r="G60" s="298" t="s">
        <v>133</v>
      </c>
      <c r="H60" s="347">
        <v>720000</v>
      </c>
      <c r="I60" s="329" t="str">
        <f t="shared" si="22"/>
        <v>NAIK</v>
      </c>
      <c r="J60" s="300">
        <f t="shared" si="1"/>
        <v>45000</v>
      </c>
    </row>
    <row r="61" spans="1:10" ht="56.25" x14ac:dyDescent="0.25">
      <c r="A61" s="315" t="s">
        <v>137</v>
      </c>
      <c r="B61" s="413" t="s">
        <v>124</v>
      </c>
      <c r="C61" s="430">
        <v>1</v>
      </c>
      <c r="D61" s="455"/>
      <c r="E61" s="456">
        <f t="shared" ref="E61" si="23">SUM(E62:E63)</f>
        <v>45170000</v>
      </c>
      <c r="F61" s="453"/>
      <c r="G61" s="334"/>
      <c r="H61" s="318">
        <f>SUM(H62:H63)</f>
        <v>25450000</v>
      </c>
      <c r="I61" s="321" t="str">
        <f t="shared" si="22"/>
        <v>TURUN</v>
      </c>
      <c r="J61" s="300">
        <f t="shared" si="1"/>
        <v>-19720000</v>
      </c>
    </row>
    <row r="62" spans="1:10" ht="37.5" x14ac:dyDescent="0.25">
      <c r="A62" s="294" t="s">
        <v>138</v>
      </c>
      <c r="B62" s="407"/>
      <c r="C62" s="411"/>
      <c r="D62" s="463" t="s">
        <v>139</v>
      </c>
      <c r="E62" s="449">
        <v>2160000</v>
      </c>
      <c r="F62" s="422" t="s">
        <v>139</v>
      </c>
      <c r="G62" s="298" t="s">
        <v>140</v>
      </c>
      <c r="H62" s="347">
        <v>2160000</v>
      </c>
      <c r="I62" s="350" t="str">
        <f t="shared" si="22"/>
        <v>TETAP</v>
      </c>
      <c r="J62" s="300">
        <f t="shared" si="1"/>
        <v>0</v>
      </c>
    </row>
    <row r="63" spans="1:10" ht="136.5" customHeight="1" thickBot="1" x14ac:dyDescent="0.3">
      <c r="A63" s="294" t="s">
        <v>141</v>
      </c>
      <c r="B63" s="407"/>
      <c r="C63" s="411"/>
      <c r="D63" s="446" t="s">
        <v>411</v>
      </c>
      <c r="E63" s="462">
        <v>43010000</v>
      </c>
      <c r="F63" s="364" t="s">
        <v>442</v>
      </c>
      <c r="G63" s="365" t="s">
        <v>144</v>
      </c>
      <c r="H63" s="347">
        <v>23290000</v>
      </c>
      <c r="I63" s="326" t="str">
        <f t="shared" si="22"/>
        <v>TURUN</v>
      </c>
      <c r="J63" s="300">
        <f t="shared" si="1"/>
        <v>-19720000</v>
      </c>
    </row>
    <row r="64" spans="1:10" ht="37.5" x14ac:dyDescent="0.25">
      <c r="A64" s="308" t="s">
        <v>145</v>
      </c>
      <c r="B64" s="414"/>
      <c r="C64" s="429"/>
      <c r="D64" s="465"/>
      <c r="E64" s="466">
        <f t="shared" ref="E64" si="24">E65</f>
        <v>32805000</v>
      </c>
      <c r="F64" s="312"/>
      <c r="G64" s="313"/>
      <c r="H64" s="311">
        <f>H65</f>
        <v>26325000</v>
      </c>
      <c r="I64" s="314" t="str">
        <f t="shared" si="22"/>
        <v>TURUN</v>
      </c>
      <c r="J64" s="300">
        <f t="shared" si="1"/>
        <v>-6480000</v>
      </c>
    </row>
    <row r="65" spans="1:10" ht="37.5" x14ac:dyDescent="0.25">
      <c r="A65" s="315" t="s">
        <v>146</v>
      </c>
      <c r="B65" s="413" t="s">
        <v>147</v>
      </c>
      <c r="C65" s="430">
        <v>1</v>
      </c>
      <c r="D65" s="455"/>
      <c r="E65" s="456">
        <f t="shared" ref="E65" si="25">SUM(E66)</f>
        <v>32805000</v>
      </c>
      <c r="F65" s="453"/>
      <c r="G65" s="334"/>
      <c r="H65" s="318">
        <f>SUM(H66)</f>
        <v>26325000</v>
      </c>
      <c r="I65" s="321" t="str">
        <f t="shared" si="22"/>
        <v>TURUN</v>
      </c>
      <c r="J65" s="300">
        <f t="shared" si="1"/>
        <v>-6480000</v>
      </c>
    </row>
    <row r="66" spans="1:10" ht="37.5" x14ac:dyDescent="0.25">
      <c r="A66" s="294" t="s">
        <v>146</v>
      </c>
      <c r="B66" s="407"/>
      <c r="C66" s="411"/>
      <c r="D66" s="463" t="s">
        <v>412</v>
      </c>
      <c r="E66" s="449">
        <v>32805000</v>
      </c>
      <c r="F66" s="464" t="s">
        <v>149</v>
      </c>
      <c r="G66" s="298" t="s">
        <v>150</v>
      </c>
      <c r="H66" s="347">
        <v>26325000</v>
      </c>
      <c r="I66" s="326" t="str">
        <f t="shared" si="22"/>
        <v>TURUN</v>
      </c>
      <c r="J66" s="300">
        <f t="shared" si="1"/>
        <v>-6480000</v>
      </c>
    </row>
    <row r="67" spans="1:10" ht="56.25" x14ac:dyDescent="0.25">
      <c r="A67" s="308" t="s">
        <v>151</v>
      </c>
      <c r="B67" s="414"/>
      <c r="C67" s="429"/>
      <c r="D67" s="469"/>
      <c r="E67" s="467">
        <f t="shared" ref="E67" si="26">E68+E72+E75+E81+E85</f>
        <v>13425362937</v>
      </c>
      <c r="F67" s="312"/>
      <c r="G67" s="313"/>
      <c r="H67" s="311">
        <f>H68+H72+H75+H81+H85</f>
        <v>14138881662</v>
      </c>
      <c r="I67" s="370" t="str">
        <f t="shared" si="22"/>
        <v>NAIK</v>
      </c>
      <c r="J67" s="300">
        <f t="shared" si="1"/>
        <v>713518725</v>
      </c>
    </row>
    <row r="68" spans="1:10" ht="60.75" customHeight="1" x14ac:dyDescent="0.25">
      <c r="A68" s="315" t="s">
        <v>152</v>
      </c>
      <c r="B68" s="413" t="s">
        <v>153</v>
      </c>
      <c r="C68" s="428" t="s">
        <v>154</v>
      </c>
      <c r="D68" s="455"/>
      <c r="E68" s="468">
        <f t="shared" ref="E68" si="27">SUM(E69:E71)</f>
        <v>64198340</v>
      </c>
      <c r="F68" s="319"/>
      <c r="G68" s="334"/>
      <c r="H68" s="371">
        <f>SUM(H69:H71)</f>
        <v>45441880</v>
      </c>
      <c r="I68" s="321" t="str">
        <f t="shared" si="22"/>
        <v>TURUN</v>
      </c>
      <c r="J68" s="300">
        <f t="shared" si="1"/>
        <v>-18756460</v>
      </c>
    </row>
    <row r="69" spans="1:10" ht="50.25" customHeight="1" x14ac:dyDescent="0.25">
      <c r="A69" s="294" t="s">
        <v>155</v>
      </c>
      <c r="B69" s="407"/>
      <c r="C69" s="411"/>
      <c r="D69" s="463" t="s">
        <v>156</v>
      </c>
      <c r="E69" s="481">
        <v>2860900</v>
      </c>
      <c r="F69" s="355" t="s">
        <v>157</v>
      </c>
      <c r="G69" s="365" t="s">
        <v>158</v>
      </c>
      <c r="H69" s="372">
        <v>2860900</v>
      </c>
      <c r="I69" s="350" t="str">
        <f t="shared" si="22"/>
        <v>TETAP</v>
      </c>
      <c r="J69" s="300">
        <f t="shared" si="1"/>
        <v>0</v>
      </c>
    </row>
    <row r="70" spans="1:10" ht="41.25" customHeight="1" thickBot="1" x14ac:dyDescent="0.3">
      <c r="A70" s="294" t="s">
        <v>159</v>
      </c>
      <c r="B70" s="407"/>
      <c r="C70" s="411"/>
      <c r="D70" s="478" t="s">
        <v>160</v>
      </c>
      <c r="E70" s="482">
        <v>2460900</v>
      </c>
      <c r="F70" s="464" t="s">
        <v>388</v>
      </c>
      <c r="G70" s="355" t="s">
        <v>162</v>
      </c>
      <c r="H70" s="372">
        <v>2460900</v>
      </c>
      <c r="I70" s="350" t="str">
        <f t="shared" si="22"/>
        <v>TETAP</v>
      </c>
      <c r="J70" s="300">
        <f t="shared" ref="J70:J129" si="28">H70-E70</f>
        <v>0</v>
      </c>
    </row>
    <row r="71" spans="1:10" ht="210.75" customHeight="1" x14ac:dyDescent="0.25">
      <c r="A71" s="294" t="s">
        <v>163</v>
      </c>
      <c r="B71" s="407"/>
      <c r="C71" s="411"/>
      <c r="D71" s="479" t="s">
        <v>413</v>
      </c>
      <c r="E71" s="483">
        <v>58876540</v>
      </c>
      <c r="F71" s="480" t="s">
        <v>165</v>
      </c>
      <c r="G71" s="365" t="s">
        <v>166</v>
      </c>
      <c r="H71" s="372">
        <v>40120080</v>
      </c>
      <c r="I71" s="326" t="str">
        <f t="shared" si="22"/>
        <v>TURUN</v>
      </c>
      <c r="J71" s="300">
        <f t="shared" si="28"/>
        <v>-18756460</v>
      </c>
    </row>
    <row r="72" spans="1:10" ht="37.5" x14ac:dyDescent="0.25">
      <c r="A72" s="373" t="s">
        <v>167</v>
      </c>
      <c r="B72" s="413" t="s">
        <v>153</v>
      </c>
      <c r="C72" s="428" t="s">
        <v>154</v>
      </c>
      <c r="D72" s="470"/>
      <c r="E72" s="471">
        <f t="shared" ref="E72" si="29">SUM(E73:E74)</f>
        <v>10309536320</v>
      </c>
      <c r="F72" s="443"/>
      <c r="G72" s="298"/>
      <c r="H72" s="374">
        <f>SUM(H73:H74)</f>
        <v>11022955000</v>
      </c>
      <c r="I72" s="329" t="str">
        <f t="shared" si="22"/>
        <v>NAIK</v>
      </c>
      <c r="J72" s="300">
        <f t="shared" si="28"/>
        <v>713418680</v>
      </c>
    </row>
    <row r="73" spans="1:10" ht="37.5" x14ac:dyDescent="0.25">
      <c r="A73" s="294" t="s">
        <v>168</v>
      </c>
      <c r="B73" s="407"/>
      <c r="C73" s="411"/>
      <c r="D73" s="441" t="s">
        <v>169</v>
      </c>
      <c r="E73" s="458">
        <v>10308316320</v>
      </c>
      <c r="F73" s="436" t="s">
        <v>170</v>
      </c>
      <c r="G73" s="324" t="s">
        <v>363</v>
      </c>
      <c r="H73" s="375">
        <v>11022955000</v>
      </c>
      <c r="I73" s="329" t="str">
        <f t="shared" si="22"/>
        <v>NAIK</v>
      </c>
      <c r="J73" s="300">
        <f t="shared" si="28"/>
        <v>714638680</v>
      </c>
    </row>
    <row r="74" spans="1:10" ht="162.75" customHeight="1" x14ac:dyDescent="0.25">
      <c r="A74" s="294" t="s">
        <v>172</v>
      </c>
      <c r="B74" s="407"/>
      <c r="C74" s="411"/>
      <c r="D74" s="473" t="s">
        <v>414</v>
      </c>
      <c r="E74" s="474">
        <v>1220000</v>
      </c>
      <c r="F74" s="294"/>
      <c r="G74" s="324"/>
      <c r="H74" s="375"/>
      <c r="I74" s="326" t="str">
        <f t="shared" si="22"/>
        <v>TURUN</v>
      </c>
      <c r="J74" s="300">
        <f t="shared" si="28"/>
        <v>-1220000</v>
      </c>
    </row>
    <row r="75" spans="1:10" ht="37.5" x14ac:dyDescent="0.25">
      <c r="A75" s="315" t="s">
        <v>174</v>
      </c>
      <c r="B75" s="413" t="s">
        <v>153</v>
      </c>
      <c r="C75" s="428" t="s">
        <v>154</v>
      </c>
      <c r="D75" s="455"/>
      <c r="E75" s="476">
        <f t="shared" ref="E75" si="30">SUM(E76:E80)</f>
        <v>941962464</v>
      </c>
      <c r="F75" s="453"/>
      <c r="G75" s="334"/>
      <c r="H75" s="376">
        <f>SUM(H76:H80)</f>
        <v>684390012</v>
      </c>
      <c r="I75" s="321" t="str">
        <f t="shared" si="22"/>
        <v>TURUN</v>
      </c>
      <c r="J75" s="300">
        <f t="shared" si="28"/>
        <v>-257572452</v>
      </c>
    </row>
    <row r="76" spans="1:10" ht="56.25" x14ac:dyDescent="0.25">
      <c r="A76" s="294" t="s">
        <v>175</v>
      </c>
      <c r="B76" s="407"/>
      <c r="C76" s="411"/>
      <c r="D76" s="477" t="s">
        <v>415</v>
      </c>
      <c r="E76" s="458">
        <v>14868270</v>
      </c>
      <c r="F76" s="472" t="s">
        <v>177</v>
      </c>
      <c r="G76" s="324" t="s">
        <v>178</v>
      </c>
      <c r="H76" s="377">
        <v>8753220</v>
      </c>
      <c r="I76" s="326" t="str">
        <f t="shared" si="22"/>
        <v>TURUN</v>
      </c>
      <c r="J76" s="300">
        <f t="shared" si="28"/>
        <v>-6115050</v>
      </c>
    </row>
    <row r="77" spans="1:10" ht="409.6" customHeight="1" thickBot="1" x14ac:dyDescent="0.3">
      <c r="A77" s="294" t="s">
        <v>179</v>
      </c>
      <c r="B77" s="407"/>
      <c r="C77" s="411"/>
      <c r="D77" s="475" t="s">
        <v>416</v>
      </c>
      <c r="E77" s="461">
        <v>498615194</v>
      </c>
      <c r="F77" s="378" t="s">
        <v>181</v>
      </c>
      <c r="G77" s="379" t="s">
        <v>182</v>
      </c>
      <c r="H77" s="377">
        <v>240385032</v>
      </c>
      <c r="I77" s="326" t="str">
        <f t="shared" si="22"/>
        <v>TURUN</v>
      </c>
      <c r="J77" s="300">
        <f t="shared" si="28"/>
        <v>-258230162</v>
      </c>
    </row>
    <row r="78" spans="1:10" ht="38.25" thickBot="1" x14ac:dyDescent="0.3">
      <c r="A78" s="294" t="s">
        <v>183</v>
      </c>
      <c r="B78" s="407"/>
      <c r="C78" s="411"/>
      <c r="D78" s="420" t="s">
        <v>443</v>
      </c>
      <c r="E78" s="330">
        <v>42647000</v>
      </c>
      <c r="F78" s="331" t="s">
        <v>185</v>
      </c>
      <c r="G78" s="324" t="s">
        <v>186</v>
      </c>
      <c r="H78" s="377">
        <v>30483760</v>
      </c>
      <c r="I78" s="326" t="str">
        <f t="shared" si="22"/>
        <v>TURUN</v>
      </c>
      <c r="J78" s="300">
        <f t="shared" si="28"/>
        <v>-12163240</v>
      </c>
    </row>
    <row r="79" spans="1:10" ht="38.25" thickBot="1" x14ac:dyDescent="0.3">
      <c r="A79" s="294" t="s">
        <v>187</v>
      </c>
      <c r="B79" s="407"/>
      <c r="C79" s="411"/>
      <c r="D79" s="421" t="s">
        <v>418</v>
      </c>
      <c r="E79" s="322">
        <v>6900000</v>
      </c>
      <c r="F79" s="323" t="s">
        <v>189</v>
      </c>
      <c r="G79" s="380" t="s">
        <v>190</v>
      </c>
      <c r="H79" s="377">
        <v>6900000</v>
      </c>
      <c r="I79" s="350" t="str">
        <f t="shared" si="22"/>
        <v>TETAP</v>
      </c>
      <c r="J79" s="300">
        <f t="shared" si="28"/>
        <v>0</v>
      </c>
    </row>
    <row r="80" spans="1:10" ht="56.25" customHeight="1" thickBot="1" x14ac:dyDescent="0.3">
      <c r="A80" s="294" t="s">
        <v>191</v>
      </c>
      <c r="B80" s="407"/>
      <c r="C80" s="411"/>
      <c r="D80" s="426" t="s">
        <v>417</v>
      </c>
      <c r="E80" s="330">
        <v>378932000</v>
      </c>
      <c r="F80" s="381" t="s">
        <v>193</v>
      </c>
      <c r="G80" s="379" t="s">
        <v>194</v>
      </c>
      <c r="H80" s="377">
        <v>397868000</v>
      </c>
      <c r="I80" s="329" t="str">
        <f t="shared" si="22"/>
        <v>NAIK</v>
      </c>
      <c r="J80" s="300">
        <f t="shared" si="28"/>
        <v>18936000</v>
      </c>
    </row>
    <row r="81" spans="1:10" ht="38.25" thickBot="1" x14ac:dyDescent="0.3">
      <c r="A81" s="315" t="s">
        <v>195</v>
      </c>
      <c r="B81" s="413" t="s">
        <v>153</v>
      </c>
      <c r="C81" s="428" t="s">
        <v>154</v>
      </c>
      <c r="D81" s="424"/>
      <c r="E81" s="318">
        <f t="shared" ref="E81" si="31">SUM(E82:E84)</f>
        <v>1566546813</v>
      </c>
      <c r="F81" s="319"/>
      <c r="G81" s="334"/>
      <c r="H81" s="318">
        <f>SUM(H82:H84)</f>
        <v>2080868270</v>
      </c>
      <c r="I81" s="335" t="str">
        <f t="shared" si="22"/>
        <v>NAIK</v>
      </c>
      <c r="J81" s="300">
        <f t="shared" si="28"/>
        <v>514321457</v>
      </c>
    </row>
    <row r="82" spans="1:10" ht="60" customHeight="1" thickBot="1" x14ac:dyDescent="0.3">
      <c r="A82" s="294" t="s">
        <v>196</v>
      </c>
      <c r="B82" s="407"/>
      <c r="C82" s="411"/>
      <c r="D82" s="426" t="s">
        <v>419</v>
      </c>
      <c r="E82" s="322">
        <v>12200000</v>
      </c>
      <c r="F82" s="381" t="s">
        <v>364</v>
      </c>
      <c r="G82" s="378" t="s">
        <v>365</v>
      </c>
      <c r="H82" s="375">
        <v>12600000</v>
      </c>
      <c r="I82" s="329" t="str">
        <f t="shared" si="22"/>
        <v>NAIK</v>
      </c>
      <c r="J82" s="300">
        <f t="shared" si="28"/>
        <v>400000</v>
      </c>
    </row>
    <row r="83" spans="1:10" ht="38.25" thickBot="1" x14ac:dyDescent="0.3">
      <c r="A83" s="294" t="s">
        <v>200</v>
      </c>
      <c r="B83" s="407"/>
      <c r="C83" s="411"/>
      <c r="D83" s="408" t="s">
        <v>420</v>
      </c>
      <c r="E83" s="330">
        <v>26100000</v>
      </c>
      <c r="F83" s="331" t="s">
        <v>202</v>
      </c>
      <c r="G83" s="324" t="s">
        <v>83</v>
      </c>
      <c r="H83" s="375">
        <v>73800000</v>
      </c>
      <c r="I83" s="329" t="str">
        <f t="shared" si="22"/>
        <v>NAIK</v>
      </c>
      <c r="J83" s="300">
        <f t="shared" si="28"/>
        <v>47700000</v>
      </c>
    </row>
    <row r="84" spans="1:10" ht="188.25" customHeight="1" thickBot="1" x14ac:dyDescent="0.3">
      <c r="A84" s="294" t="s">
        <v>203</v>
      </c>
      <c r="B84" s="407"/>
      <c r="C84" s="411"/>
      <c r="D84" s="485" t="s">
        <v>421</v>
      </c>
      <c r="E84" s="330">
        <v>1528246813</v>
      </c>
      <c r="F84" s="331" t="s">
        <v>389</v>
      </c>
      <c r="G84" s="379" t="s">
        <v>366</v>
      </c>
      <c r="H84" s="375">
        <v>1994468270</v>
      </c>
      <c r="I84" s="329" t="str">
        <f t="shared" si="22"/>
        <v>NAIK</v>
      </c>
      <c r="J84" s="300">
        <f t="shared" si="28"/>
        <v>466221457</v>
      </c>
    </row>
    <row r="85" spans="1:10" ht="57" thickBot="1" x14ac:dyDescent="0.3">
      <c r="A85" s="315" t="s">
        <v>207</v>
      </c>
      <c r="B85" s="413" t="s">
        <v>153</v>
      </c>
      <c r="C85" s="428" t="s">
        <v>154</v>
      </c>
      <c r="D85" s="455"/>
      <c r="E85" s="484">
        <f>SUM(E86+E87)</f>
        <v>543119000</v>
      </c>
      <c r="F85" s="319"/>
      <c r="G85" s="334"/>
      <c r="H85" s="318">
        <f>SUM(H86:H87)</f>
        <v>305226500</v>
      </c>
      <c r="I85" s="321" t="str">
        <f t="shared" si="22"/>
        <v>TURUN</v>
      </c>
      <c r="J85" s="300">
        <f t="shared" si="28"/>
        <v>-237892500</v>
      </c>
    </row>
    <row r="86" spans="1:10" ht="156.75" customHeight="1" thickBot="1" x14ac:dyDescent="0.3">
      <c r="A86" s="294" t="s">
        <v>208</v>
      </c>
      <c r="B86" s="415"/>
      <c r="C86" s="431"/>
      <c r="D86" s="460" t="s">
        <v>422</v>
      </c>
      <c r="E86" s="330">
        <v>348119000</v>
      </c>
      <c r="F86" s="331" t="s">
        <v>210</v>
      </c>
      <c r="G86" s="379" t="s">
        <v>211</v>
      </c>
      <c r="H86" s="375">
        <v>305226500</v>
      </c>
      <c r="I86" s="326" t="str">
        <f t="shared" si="22"/>
        <v>TURUN</v>
      </c>
      <c r="J86" s="300">
        <f t="shared" si="28"/>
        <v>-42892500</v>
      </c>
    </row>
    <row r="87" spans="1:10" ht="38.25" thickBot="1" x14ac:dyDescent="0.3">
      <c r="A87" s="294" t="s">
        <v>212</v>
      </c>
      <c r="B87" s="415"/>
      <c r="C87" s="431"/>
      <c r="D87" s="408" t="s">
        <v>423</v>
      </c>
      <c r="E87" s="330">
        <v>195000000</v>
      </c>
      <c r="F87" s="331"/>
      <c r="G87" s="379"/>
      <c r="H87" s="375"/>
      <c r="I87" s="326" t="str">
        <f t="shared" si="22"/>
        <v>TURUN</v>
      </c>
      <c r="J87" s="300">
        <f t="shared" si="28"/>
        <v>-195000000</v>
      </c>
    </row>
    <row r="88" spans="1:10" ht="37.5" x14ac:dyDescent="0.25">
      <c r="A88" s="301" t="s">
        <v>213</v>
      </c>
      <c r="B88" s="416"/>
      <c r="C88" s="432"/>
      <c r="D88" s="427"/>
      <c r="E88" s="382">
        <f t="shared" ref="E88" si="32">E89+E92+E99+E109</f>
        <v>3691104310</v>
      </c>
      <c r="F88" s="305"/>
      <c r="G88" s="306"/>
      <c r="H88" s="382">
        <f>H89+H92+H99+H109</f>
        <v>3413463200</v>
      </c>
      <c r="I88" s="383" t="str">
        <f t="shared" si="22"/>
        <v>TURUN</v>
      </c>
      <c r="J88" s="300">
        <f t="shared" si="28"/>
        <v>-277641110</v>
      </c>
    </row>
    <row r="89" spans="1:10" ht="37.5" x14ac:dyDescent="0.25">
      <c r="A89" s="308" t="s">
        <v>214</v>
      </c>
      <c r="B89" s="414"/>
      <c r="C89" s="429"/>
      <c r="D89" s="465"/>
      <c r="E89" s="311">
        <f t="shared" ref="E89:E90" si="33">SUM(E90)</f>
        <v>160938400</v>
      </c>
      <c r="F89" s="312"/>
      <c r="G89" s="313"/>
      <c r="H89" s="311">
        <f t="shared" ref="H89:H90" si="34">SUM(H90)</f>
        <v>157793400</v>
      </c>
      <c r="I89" s="314" t="str">
        <f t="shared" si="22"/>
        <v>TURUN</v>
      </c>
      <c r="J89" s="300">
        <f t="shared" si="28"/>
        <v>-3145000</v>
      </c>
    </row>
    <row r="90" spans="1:10" ht="57" thickBot="1" x14ac:dyDescent="0.3">
      <c r="A90" s="315" t="s">
        <v>215</v>
      </c>
      <c r="B90" s="413" t="s">
        <v>216</v>
      </c>
      <c r="C90" s="428" t="s">
        <v>217</v>
      </c>
      <c r="D90" s="455"/>
      <c r="E90" s="484">
        <f t="shared" si="33"/>
        <v>160938400</v>
      </c>
      <c r="F90" s="319"/>
      <c r="G90" s="334"/>
      <c r="H90" s="318">
        <f t="shared" si="34"/>
        <v>157793400</v>
      </c>
      <c r="I90" s="321" t="str">
        <f t="shared" si="22"/>
        <v>TURUN</v>
      </c>
      <c r="J90" s="300">
        <f t="shared" si="28"/>
        <v>-3145000</v>
      </c>
    </row>
    <row r="91" spans="1:10" ht="79.5" customHeight="1" thickBot="1" x14ac:dyDescent="0.3">
      <c r="A91" s="294" t="s">
        <v>218</v>
      </c>
      <c r="B91" s="407"/>
      <c r="C91" s="411"/>
      <c r="D91" s="451" t="s">
        <v>219</v>
      </c>
      <c r="E91" s="366">
        <v>160938400</v>
      </c>
      <c r="F91" s="368" t="s">
        <v>220</v>
      </c>
      <c r="G91" s="369" t="s">
        <v>367</v>
      </c>
      <c r="H91" s="347">
        <v>157793400</v>
      </c>
      <c r="I91" s="326" t="str">
        <f t="shared" si="22"/>
        <v>TURUN</v>
      </c>
      <c r="J91" s="300">
        <f t="shared" si="28"/>
        <v>-3145000</v>
      </c>
    </row>
    <row r="92" spans="1:10" ht="37.5" x14ac:dyDescent="0.25">
      <c r="A92" s="308" t="s">
        <v>222</v>
      </c>
      <c r="B92" s="414"/>
      <c r="C92" s="429"/>
      <c r="D92" s="425"/>
      <c r="E92" s="311">
        <f t="shared" ref="E92" si="35">E93+E95+E97</f>
        <v>1740303910</v>
      </c>
      <c r="F92" s="312"/>
      <c r="G92" s="313"/>
      <c r="H92" s="311">
        <f>H93+H95+H97</f>
        <v>1517136460</v>
      </c>
      <c r="I92" s="314" t="str">
        <f t="shared" si="22"/>
        <v>TURUN</v>
      </c>
      <c r="J92" s="300">
        <f t="shared" si="28"/>
        <v>-223167450</v>
      </c>
    </row>
    <row r="93" spans="1:10" ht="75.75" thickBot="1" x14ac:dyDescent="0.3">
      <c r="A93" s="315" t="s">
        <v>223</v>
      </c>
      <c r="B93" s="413" t="s">
        <v>224</v>
      </c>
      <c r="C93" s="430">
        <v>0.91</v>
      </c>
      <c r="D93" s="487"/>
      <c r="E93" s="318">
        <f t="shared" ref="E93" si="36">SUM(E94)</f>
        <v>1608717050</v>
      </c>
      <c r="F93" s="319"/>
      <c r="G93" s="334"/>
      <c r="H93" s="318">
        <f>SUM(H94)</f>
        <v>1368634260</v>
      </c>
      <c r="I93" s="321" t="str">
        <f t="shared" si="22"/>
        <v>TURUN</v>
      </c>
      <c r="J93" s="300">
        <f t="shared" si="28"/>
        <v>-240082790</v>
      </c>
    </row>
    <row r="94" spans="1:10" ht="409.6" customHeight="1" thickBot="1" x14ac:dyDescent="0.3">
      <c r="A94" s="294" t="s">
        <v>225</v>
      </c>
      <c r="B94" s="407"/>
      <c r="C94" s="411"/>
      <c r="D94" s="448" t="s">
        <v>424</v>
      </c>
      <c r="E94" s="486">
        <v>1608717050</v>
      </c>
      <c r="F94" s="384" t="s">
        <v>227</v>
      </c>
      <c r="G94" s="369" t="s">
        <v>368</v>
      </c>
      <c r="H94" s="347">
        <v>1368634260</v>
      </c>
      <c r="I94" s="326" t="str">
        <f t="shared" si="22"/>
        <v>TURUN</v>
      </c>
      <c r="J94" s="300">
        <f t="shared" si="28"/>
        <v>-240082790</v>
      </c>
    </row>
    <row r="95" spans="1:10" ht="75.75" thickBot="1" x14ac:dyDescent="0.3">
      <c r="A95" s="315" t="s">
        <v>229</v>
      </c>
      <c r="B95" s="413" t="s">
        <v>224</v>
      </c>
      <c r="C95" s="430">
        <v>0.91</v>
      </c>
      <c r="D95" s="488"/>
      <c r="E95" s="318">
        <f t="shared" ref="E95" si="37">SUM(E96)</f>
        <v>115881200</v>
      </c>
      <c r="F95" s="319"/>
      <c r="G95" s="334"/>
      <c r="H95" s="318">
        <f>SUM(H96)</f>
        <v>113972200</v>
      </c>
      <c r="I95" s="321" t="str">
        <f t="shared" si="22"/>
        <v>TURUN</v>
      </c>
      <c r="J95" s="300">
        <f t="shared" si="28"/>
        <v>-1909000</v>
      </c>
    </row>
    <row r="96" spans="1:10" ht="38.25" thickBot="1" x14ac:dyDescent="0.3">
      <c r="A96" s="294" t="s">
        <v>230</v>
      </c>
      <c r="B96" s="407"/>
      <c r="C96" s="411"/>
      <c r="D96" s="422" t="s">
        <v>231</v>
      </c>
      <c r="E96" s="330">
        <v>115881200</v>
      </c>
      <c r="F96" s="385" t="s">
        <v>232</v>
      </c>
      <c r="G96" s="386" t="s">
        <v>233</v>
      </c>
      <c r="H96" s="347">
        <v>113972200</v>
      </c>
      <c r="I96" s="326" t="str">
        <f t="shared" si="22"/>
        <v>TURUN</v>
      </c>
      <c r="J96" s="300">
        <f t="shared" si="28"/>
        <v>-1909000</v>
      </c>
    </row>
    <row r="97" spans="1:10" ht="75.75" thickBot="1" x14ac:dyDescent="0.3">
      <c r="A97" s="315" t="s">
        <v>234</v>
      </c>
      <c r="B97" s="413" t="s">
        <v>224</v>
      </c>
      <c r="C97" s="430">
        <v>0.91</v>
      </c>
      <c r="D97" s="424"/>
      <c r="E97" s="318">
        <f t="shared" ref="E97" si="38">SUM(E98)</f>
        <v>15705660</v>
      </c>
      <c r="F97" s="319"/>
      <c r="G97" s="334"/>
      <c r="H97" s="318">
        <f>SUM(H98)</f>
        <v>34530000</v>
      </c>
      <c r="I97" s="335" t="str">
        <f t="shared" si="22"/>
        <v>NAIK</v>
      </c>
      <c r="J97" s="300">
        <f t="shared" si="28"/>
        <v>18824340</v>
      </c>
    </row>
    <row r="98" spans="1:10" ht="38.25" thickBot="1" x14ac:dyDescent="0.3">
      <c r="A98" s="294" t="s">
        <v>235</v>
      </c>
      <c r="B98" s="407"/>
      <c r="C98" s="411"/>
      <c r="D98" s="421" t="s">
        <v>425</v>
      </c>
      <c r="E98" s="330">
        <v>15705660</v>
      </c>
      <c r="F98" s="387" t="s">
        <v>237</v>
      </c>
      <c r="G98" s="369" t="s">
        <v>369</v>
      </c>
      <c r="H98" s="347">
        <v>34530000</v>
      </c>
      <c r="I98" s="329" t="str">
        <f t="shared" si="22"/>
        <v>NAIK</v>
      </c>
      <c r="J98" s="300">
        <f t="shared" si="28"/>
        <v>18824340</v>
      </c>
    </row>
    <row r="99" spans="1:10" ht="37.5" x14ac:dyDescent="0.25">
      <c r="A99" s="308" t="s">
        <v>239</v>
      </c>
      <c r="B99" s="414"/>
      <c r="C99" s="429"/>
      <c r="D99" s="465"/>
      <c r="E99" s="311">
        <f t="shared" ref="E99" si="39">E100+E104+E107</f>
        <v>873876000</v>
      </c>
      <c r="F99" s="312"/>
      <c r="G99" s="313"/>
      <c r="H99" s="311">
        <f>H100+H104+H107</f>
        <v>861372840</v>
      </c>
      <c r="I99" s="314" t="str">
        <f t="shared" si="22"/>
        <v>TURUN</v>
      </c>
      <c r="J99" s="300">
        <f t="shared" si="28"/>
        <v>-12503160</v>
      </c>
    </row>
    <row r="100" spans="1:10" ht="38.25" thickBot="1" x14ac:dyDescent="0.3">
      <c r="A100" s="315" t="s">
        <v>240</v>
      </c>
      <c r="B100" s="413" t="s">
        <v>241</v>
      </c>
      <c r="C100" s="428" t="s">
        <v>242</v>
      </c>
      <c r="D100" s="455"/>
      <c r="E100" s="484">
        <f t="shared" ref="E100" si="40">SUM(E101:E103)</f>
        <v>564788000</v>
      </c>
      <c r="F100" s="319"/>
      <c r="G100" s="334"/>
      <c r="H100" s="318">
        <f>SUM(H101:H103)</f>
        <v>568598000</v>
      </c>
      <c r="I100" s="335" t="str">
        <f t="shared" si="22"/>
        <v>NAIK</v>
      </c>
      <c r="J100" s="300">
        <f t="shared" si="28"/>
        <v>3810000</v>
      </c>
    </row>
    <row r="101" spans="1:10" ht="57" thickBot="1" x14ac:dyDescent="0.3">
      <c r="A101" s="294" t="s">
        <v>243</v>
      </c>
      <c r="B101" s="407"/>
      <c r="C101" s="411"/>
      <c r="D101" s="463" t="s">
        <v>426</v>
      </c>
      <c r="E101" s="486">
        <v>32000000</v>
      </c>
      <c r="F101" s="294" t="s">
        <v>245</v>
      </c>
      <c r="G101" s="298" t="s">
        <v>246</v>
      </c>
      <c r="H101" s="347">
        <v>18450000</v>
      </c>
      <c r="I101" s="326" t="str">
        <f t="shared" si="22"/>
        <v>TURUN</v>
      </c>
      <c r="J101" s="300">
        <f t="shared" si="28"/>
        <v>-13550000</v>
      </c>
    </row>
    <row r="102" spans="1:10" ht="57" thickBot="1" x14ac:dyDescent="0.3">
      <c r="A102" s="388" t="s">
        <v>247</v>
      </c>
      <c r="B102" s="417"/>
      <c r="C102" s="433"/>
      <c r="D102" s="490"/>
      <c r="E102" s="489"/>
      <c r="F102" s="390" t="s">
        <v>248</v>
      </c>
      <c r="G102" s="391" t="s">
        <v>370</v>
      </c>
      <c r="H102" s="347">
        <v>17360000</v>
      </c>
      <c r="I102" s="392" t="str">
        <f t="shared" si="22"/>
        <v>NAIK</v>
      </c>
      <c r="J102" s="300">
        <f t="shared" si="28"/>
        <v>17360000</v>
      </c>
    </row>
    <row r="103" spans="1:10" ht="57" thickBot="1" x14ac:dyDescent="0.3">
      <c r="A103" s="294" t="s">
        <v>250</v>
      </c>
      <c r="B103" s="407"/>
      <c r="C103" s="411"/>
      <c r="D103" s="448" t="s">
        <v>391</v>
      </c>
      <c r="E103" s="486">
        <v>532788000</v>
      </c>
      <c r="F103" s="355" t="s">
        <v>390</v>
      </c>
      <c r="G103" s="298" t="s">
        <v>253</v>
      </c>
      <c r="H103" s="347">
        <v>532788000</v>
      </c>
      <c r="I103" s="350" t="str">
        <f t="shared" si="22"/>
        <v>TETAP</v>
      </c>
      <c r="J103" s="300">
        <f t="shared" si="28"/>
        <v>0</v>
      </c>
    </row>
    <row r="104" spans="1:10" ht="38.25" thickBot="1" x14ac:dyDescent="0.3">
      <c r="A104" s="315" t="s">
        <v>254</v>
      </c>
      <c r="B104" s="413" t="s">
        <v>241</v>
      </c>
      <c r="C104" s="428" t="s">
        <v>242</v>
      </c>
      <c r="D104" s="455"/>
      <c r="E104" s="484">
        <f t="shared" ref="E104" si="41">SUM(E105:E106)</f>
        <v>282418000</v>
      </c>
      <c r="F104" s="319"/>
      <c r="G104" s="334"/>
      <c r="H104" s="318">
        <f>SUM(H105:H106)</f>
        <v>204339840</v>
      </c>
      <c r="I104" s="321" t="str">
        <f t="shared" si="22"/>
        <v>TURUN</v>
      </c>
      <c r="J104" s="300">
        <f t="shared" si="28"/>
        <v>-78078160</v>
      </c>
    </row>
    <row r="105" spans="1:10" ht="113.25" thickBot="1" x14ac:dyDescent="0.3">
      <c r="A105" s="294" t="s">
        <v>255</v>
      </c>
      <c r="B105" s="407"/>
      <c r="C105" s="411"/>
      <c r="D105" s="463" t="s">
        <v>427</v>
      </c>
      <c r="E105" s="486">
        <v>164468000</v>
      </c>
      <c r="F105" s="364" t="s">
        <v>257</v>
      </c>
      <c r="G105" s="379" t="s">
        <v>371</v>
      </c>
      <c r="H105" s="347">
        <v>112729840</v>
      </c>
      <c r="I105" s="326" t="str">
        <f t="shared" si="22"/>
        <v>TURUN</v>
      </c>
      <c r="J105" s="300">
        <f t="shared" si="28"/>
        <v>-51738160</v>
      </c>
    </row>
    <row r="106" spans="1:10" ht="93.75" x14ac:dyDescent="0.25">
      <c r="A106" s="294" t="s">
        <v>259</v>
      </c>
      <c r="B106" s="407"/>
      <c r="C106" s="411"/>
      <c r="D106" s="492" t="s">
        <v>260</v>
      </c>
      <c r="E106" s="493">
        <v>117950000</v>
      </c>
      <c r="F106" s="355" t="s">
        <v>372</v>
      </c>
      <c r="G106" s="365" t="s">
        <v>373</v>
      </c>
      <c r="H106" s="357">
        <v>91610000</v>
      </c>
      <c r="I106" s="326" t="str">
        <f t="shared" si="22"/>
        <v>TURUN</v>
      </c>
      <c r="J106" s="300">
        <f t="shared" si="28"/>
        <v>-26340000</v>
      </c>
    </row>
    <row r="107" spans="1:10" ht="56.25" x14ac:dyDescent="0.25">
      <c r="A107" s="315" t="s">
        <v>263</v>
      </c>
      <c r="B107" s="413" t="s">
        <v>241</v>
      </c>
      <c r="C107" s="428" t="s">
        <v>242</v>
      </c>
      <c r="D107" s="455"/>
      <c r="E107" s="456">
        <f t="shared" ref="E107" si="42">SUM(E108)</f>
        <v>26670000</v>
      </c>
      <c r="F107" s="453"/>
      <c r="G107" s="334"/>
      <c r="H107" s="318">
        <f>SUM(H108)</f>
        <v>88435000</v>
      </c>
      <c r="I107" s="335" t="str">
        <f t="shared" si="22"/>
        <v>NAIK</v>
      </c>
      <c r="J107" s="300">
        <f t="shared" si="28"/>
        <v>61765000</v>
      </c>
    </row>
    <row r="108" spans="1:10" ht="102.75" customHeight="1" x14ac:dyDescent="0.25">
      <c r="A108" s="294" t="s">
        <v>264</v>
      </c>
      <c r="B108" s="407"/>
      <c r="C108" s="411"/>
      <c r="D108" s="448" t="s">
        <v>265</v>
      </c>
      <c r="E108" s="449">
        <v>26670000</v>
      </c>
      <c r="F108" s="464" t="s">
        <v>374</v>
      </c>
      <c r="G108" s="298" t="s">
        <v>375</v>
      </c>
      <c r="H108" s="347">
        <v>88435000</v>
      </c>
      <c r="I108" s="329" t="str">
        <f t="shared" si="22"/>
        <v>NAIK</v>
      </c>
      <c r="J108" s="300">
        <f t="shared" si="28"/>
        <v>61765000</v>
      </c>
    </row>
    <row r="109" spans="1:10" ht="18.75" x14ac:dyDescent="0.25">
      <c r="A109" s="308" t="s">
        <v>268</v>
      </c>
      <c r="B109" s="414"/>
      <c r="C109" s="429"/>
      <c r="D109" s="494"/>
      <c r="E109" s="495">
        <f t="shared" ref="E109" si="43">E110+E114</f>
        <v>915986000</v>
      </c>
      <c r="F109" s="491"/>
      <c r="G109" s="313"/>
      <c r="H109" s="311">
        <f>H110+H114</f>
        <v>877160500</v>
      </c>
      <c r="I109" s="314" t="str">
        <f t="shared" si="22"/>
        <v>TURUN</v>
      </c>
      <c r="J109" s="300">
        <f t="shared" si="28"/>
        <v>-38825500</v>
      </c>
    </row>
    <row r="110" spans="1:10" ht="93.75" x14ac:dyDescent="0.25">
      <c r="A110" s="315" t="s">
        <v>269</v>
      </c>
      <c r="B110" s="413" t="s">
        <v>270</v>
      </c>
      <c r="C110" s="428" t="s">
        <v>271</v>
      </c>
      <c r="D110" s="455"/>
      <c r="E110" s="456">
        <f t="shared" ref="E110" si="44">SUM(E111:E113)</f>
        <v>510406000</v>
      </c>
      <c r="F110" s="453"/>
      <c r="G110" s="334"/>
      <c r="H110" s="318">
        <f>SUM(H111:H113)</f>
        <v>249980000</v>
      </c>
      <c r="I110" s="321" t="str">
        <f t="shared" si="22"/>
        <v>TURUN</v>
      </c>
      <c r="J110" s="300">
        <f t="shared" si="28"/>
        <v>-260426000</v>
      </c>
    </row>
    <row r="111" spans="1:10" ht="75" x14ac:dyDescent="0.25">
      <c r="A111" s="294" t="s">
        <v>272</v>
      </c>
      <c r="B111" s="407"/>
      <c r="C111" s="411"/>
      <c r="D111" s="448" t="s">
        <v>273</v>
      </c>
      <c r="E111" s="458">
        <v>20350000</v>
      </c>
      <c r="F111" s="422" t="s">
        <v>274</v>
      </c>
      <c r="G111" s="294" t="s">
        <v>275</v>
      </c>
      <c r="H111" s="347">
        <v>36896000</v>
      </c>
      <c r="I111" s="329" t="str">
        <f t="shared" si="22"/>
        <v>NAIK</v>
      </c>
      <c r="J111" s="300">
        <f t="shared" si="28"/>
        <v>16546000</v>
      </c>
    </row>
    <row r="112" spans="1:10" ht="75" x14ac:dyDescent="0.25">
      <c r="A112" s="294" t="s">
        <v>276</v>
      </c>
      <c r="B112" s="407"/>
      <c r="C112" s="411"/>
      <c r="D112" s="448" t="s">
        <v>277</v>
      </c>
      <c r="E112" s="458">
        <v>9200000</v>
      </c>
      <c r="F112" s="464" t="s">
        <v>278</v>
      </c>
      <c r="G112" s="298" t="s">
        <v>279</v>
      </c>
      <c r="H112" s="347">
        <v>24566000</v>
      </c>
      <c r="I112" s="329" t="str">
        <f t="shared" si="22"/>
        <v>NAIK</v>
      </c>
      <c r="J112" s="300">
        <f t="shared" si="28"/>
        <v>15366000</v>
      </c>
    </row>
    <row r="113" spans="1:10" ht="150.75" customHeight="1" x14ac:dyDescent="0.25">
      <c r="A113" s="294" t="s">
        <v>280</v>
      </c>
      <c r="B113" s="407"/>
      <c r="C113" s="411"/>
      <c r="D113" s="497" t="s">
        <v>428</v>
      </c>
      <c r="E113" s="458">
        <v>480856000</v>
      </c>
      <c r="F113" s="496" t="s">
        <v>282</v>
      </c>
      <c r="G113" s="294" t="s">
        <v>283</v>
      </c>
      <c r="H113" s="347">
        <v>188518000</v>
      </c>
      <c r="I113" s="326" t="str">
        <f t="shared" si="22"/>
        <v>TURUN</v>
      </c>
      <c r="J113" s="300">
        <f t="shared" si="28"/>
        <v>-292338000</v>
      </c>
    </row>
    <row r="114" spans="1:10" ht="93.75" x14ac:dyDescent="0.25">
      <c r="A114" s="315" t="s">
        <v>284</v>
      </c>
      <c r="B114" s="413" t="s">
        <v>270</v>
      </c>
      <c r="C114" s="428" t="s">
        <v>271</v>
      </c>
      <c r="D114" s="455"/>
      <c r="E114" s="456">
        <f t="shared" ref="E114" si="45">SUM(E115:E118)</f>
        <v>405580000</v>
      </c>
      <c r="F114" s="453"/>
      <c r="G114" s="334"/>
      <c r="H114" s="318">
        <f>SUM(H115:H122)</f>
        <v>627180500</v>
      </c>
      <c r="I114" s="335" t="str">
        <f t="shared" si="22"/>
        <v>NAIK</v>
      </c>
      <c r="J114" s="300">
        <f t="shared" si="28"/>
        <v>221600500</v>
      </c>
    </row>
    <row r="115" spans="1:10" ht="174.75" customHeight="1" x14ac:dyDescent="0.25">
      <c r="A115" s="294" t="s">
        <v>285</v>
      </c>
      <c r="B115" s="407"/>
      <c r="C115" s="411"/>
      <c r="D115" s="448" t="s">
        <v>286</v>
      </c>
      <c r="E115" s="449">
        <v>279122000</v>
      </c>
      <c r="F115" s="480" t="s">
        <v>376</v>
      </c>
      <c r="G115" s="393" t="s">
        <v>288</v>
      </c>
      <c r="H115" s="347">
        <v>158926500</v>
      </c>
      <c r="I115" s="326" t="str">
        <f t="shared" si="22"/>
        <v>TURUN</v>
      </c>
      <c r="J115" s="300">
        <f t="shared" si="28"/>
        <v>-120195500</v>
      </c>
    </row>
    <row r="116" spans="1:10" ht="165" customHeight="1" x14ac:dyDescent="0.25">
      <c r="A116" s="294" t="s">
        <v>289</v>
      </c>
      <c r="B116" s="407"/>
      <c r="C116" s="411"/>
      <c r="D116" s="448" t="s">
        <v>444</v>
      </c>
      <c r="E116" s="449">
        <v>126458000</v>
      </c>
      <c r="F116" s="498" t="s">
        <v>290</v>
      </c>
      <c r="G116" s="355" t="s">
        <v>291</v>
      </c>
      <c r="H116" s="347">
        <v>42898000</v>
      </c>
      <c r="I116" s="326" t="str">
        <f t="shared" si="22"/>
        <v>TURUN</v>
      </c>
      <c r="J116" s="300">
        <f t="shared" si="28"/>
        <v>-83560000</v>
      </c>
    </row>
    <row r="117" spans="1:10" ht="93.75" x14ac:dyDescent="0.25">
      <c r="A117" s="388" t="s">
        <v>292</v>
      </c>
      <c r="B117" s="417"/>
      <c r="C117" s="433"/>
      <c r="D117" s="490"/>
      <c r="E117" s="503"/>
      <c r="F117" s="499" t="s">
        <v>293</v>
      </c>
      <c r="G117" s="394" t="s">
        <v>294</v>
      </c>
      <c r="H117" s="389">
        <v>22218000</v>
      </c>
      <c r="I117" s="392" t="str">
        <f t="shared" si="22"/>
        <v>NAIK</v>
      </c>
      <c r="J117" s="300">
        <f t="shared" si="28"/>
        <v>22218000</v>
      </c>
    </row>
    <row r="118" spans="1:10" ht="99.75" customHeight="1" x14ac:dyDescent="0.25">
      <c r="A118" s="388" t="s">
        <v>295</v>
      </c>
      <c r="B118" s="417"/>
      <c r="C118" s="433"/>
      <c r="D118" s="490"/>
      <c r="E118" s="503"/>
      <c r="F118" s="499" t="s">
        <v>346</v>
      </c>
      <c r="G118" s="394" t="s">
        <v>296</v>
      </c>
      <c r="H118" s="389">
        <v>54516000</v>
      </c>
      <c r="I118" s="392" t="str">
        <f t="shared" si="22"/>
        <v>NAIK</v>
      </c>
      <c r="J118" s="300">
        <f t="shared" si="28"/>
        <v>54516000</v>
      </c>
    </row>
    <row r="119" spans="1:10" ht="18.75" x14ac:dyDescent="0.25">
      <c r="A119" s="395" t="s">
        <v>297</v>
      </c>
      <c r="B119" s="418"/>
      <c r="C119" s="434"/>
      <c r="D119" s="504"/>
      <c r="E119" s="505"/>
      <c r="F119" s="500"/>
      <c r="G119" s="397"/>
      <c r="H119" s="396"/>
      <c r="I119" s="398" t="str">
        <f t="shared" si="22"/>
        <v>TETAP</v>
      </c>
      <c r="J119" s="300">
        <f t="shared" si="28"/>
        <v>0</v>
      </c>
    </row>
    <row r="120" spans="1:10" ht="112.5" x14ac:dyDescent="0.25">
      <c r="A120" s="399" t="s">
        <v>298</v>
      </c>
      <c r="B120" s="418"/>
      <c r="C120" s="434"/>
      <c r="D120" s="504"/>
      <c r="E120" s="505"/>
      <c r="F120" s="500"/>
      <c r="G120" s="397"/>
      <c r="H120" s="396"/>
      <c r="I120" s="398" t="str">
        <f t="shared" si="22"/>
        <v>TETAP</v>
      </c>
      <c r="J120" s="300">
        <f t="shared" si="28"/>
        <v>0</v>
      </c>
    </row>
    <row r="121" spans="1:10" ht="37.5" x14ac:dyDescent="0.25">
      <c r="A121" s="399" t="s">
        <v>299</v>
      </c>
      <c r="B121" s="418"/>
      <c r="C121" s="434"/>
      <c r="D121" s="504"/>
      <c r="E121" s="505"/>
      <c r="F121" s="500"/>
      <c r="G121" s="397"/>
      <c r="H121" s="396"/>
      <c r="I121" s="398" t="str">
        <f t="shared" si="22"/>
        <v>TETAP</v>
      </c>
      <c r="J121" s="300">
        <f t="shared" si="28"/>
        <v>0</v>
      </c>
    </row>
    <row r="122" spans="1:10" ht="189.75" customHeight="1" x14ac:dyDescent="0.25">
      <c r="A122" s="400" t="s">
        <v>445</v>
      </c>
      <c r="B122" s="419"/>
      <c r="C122" s="435"/>
      <c r="D122" s="506"/>
      <c r="E122" s="507"/>
      <c r="F122" s="501" t="s">
        <v>377</v>
      </c>
      <c r="G122" s="402" t="s">
        <v>378</v>
      </c>
      <c r="H122" s="401">
        <v>348622000</v>
      </c>
      <c r="I122" s="403" t="str">
        <f t="shared" si="22"/>
        <v>NAIK</v>
      </c>
      <c r="J122" s="300">
        <f t="shared" si="28"/>
        <v>348622000</v>
      </c>
    </row>
    <row r="123" spans="1:10" ht="37.5" x14ac:dyDescent="0.25">
      <c r="A123" s="301" t="s">
        <v>302</v>
      </c>
      <c r="B123" s="416"/>
      <c r="C123" s="432"/>
      <c r="D123" s="508"/>
      <c r="E123" s="509">
        <f t="shared" ref="E123:E124" si="46">E124</f>
        <v>171506875</v>
      </c>
      <c r="F123" s="502"/>
      <c r="G123" s="306"/>
      <c r="H123" s="382">
        <f t="shared" ref="H123:H124" si="47">H124</f>
        <v>193423790</v>
      </c>
      <c r="I123" s="404" t="str">
        <f t="shared" ref="I123:I129" si="48">IF(H123&lt;E123,"TURUN",IF(H123&gt;E123,"NAIK","TETAP"))</f>
        <v>NAIK</v>
      </c>
      <c r="J123" s="300">
        <f t="shared" si="28"/>
        <v>21916915</v>
      </c>
    </row>
    <row r="124" spans="1:10" ht="37.5" x14ac:dyDescent="0.25">
      <c r="A124" s="308" t="s">
        <v>303</v>
      </c>
      <c r="B124" s="414"/>
      <c r="C124" s="429"/>
      <c r="D124" s="494"/>
      <c r="E124" s="495">
        <f t="shared" si="46"/>
        <v>171506875</v>
      </c>
      <c r="F124" s="491"/>
      <c r="G124" s="313"/>
      <c r="H124" s="311">
        <f t="shared" si="47"/>
        <v>193423790</v>
      </c>
      <c r="I124" s="370" t="str">
        <f t="shared" si="48"/>
        <v>NAIK</v>
      </c>
      <c r="J124" s="300">
        <f t="shared" si="28"/>
        <v>21916915</v>
      </c>
    </row>
    <row r="125" spans="1:10" ht="56.25" x14ac:dyDescent="0.25">
      <c r="A125" s="315" t="s">
        <v>304</v>
      </c>
      <c r="B125" s="413" t="s">
        <v>305</v>
      </c>
      <c r="C125" s="430">
        <v>1</v>
      </c>
      <c r="D125" s="455"/>
      <c r="E125" s="456">
        <f t="shared" ref="E125" si="49">SUM(E126:E129)</f>
        <v>171506875</v>
      </c>
      <c r="F125" s="453"/>
      <c r="G125" s="334"/>
      <c r="H125" s="318">
        <f>SUM(H126:H129)</f>
        <v>193423790</v>
      </c>
      <c r="I125" s="335" t="str">
        <f t="shared" si="48"/>
        <v>NAIK</v>
      </c>
      <c r="J125" s="300">
        <f t="shared" si="28"/>
        <v>21916915</v>
      </c>
    </row>
    <row r="126" spans="1:10" ht="75" x14ac:dyDescent="0.25">
      <c r="A126" s="294" t="s">
        <v>306</v>
      </c>
      <c r="B126" s="407"/>
      <c r="C126" s="411"/>
      <c r="D126" s="463" t="s">
        <v>429</v>
      </c>
      <c r="E126" s="449">
        <v>52940000</v>
      </c>
      <c r="F126" s="422" t="s">
        <v>308</v>
      </c>
      <c r="G126" s="324" t="s">
        <v>379</v>
      </c>
      <c r="H126" s="347">
        <v>52940000</v>
      </c>
      <c r="I126" s="350" t="str">
        <f t="shared" si="48"/>
        <v>TETAP</v>
      </c>
      <c r="J126" s="300">
        <f t="shared" si="28"/>
        <v>0</v>
      </c>
    </row>
    <row r="127" spans="1:10" ht="56.25" x14ac:dyDescent="0.25">
      <c r="A127" s="294" t="s">
        <v>310</v>
      </c>
      <c r="B127" s="407"/>
      <c r="C127" s="411"/>
      <c r="D127" s="463" t="s">
        <v>430</v>
      </c>
      <c r="E127" s="458">
        <v>19175000</v>
      </c>
      <c r="F127" s="422" t="s">
        <v>312</v>
      </c>
      <c r="G127" s="324" t="s">
        <v>380</v>
      </c>
      <c r="H127" s="405">
        <v>12625000</v>
      </c>
      <c r="I127" s="326" t="str">
        <f t="shared" si="48"/>
        <v>TURUN</v>
      </c>
      <c r="J127" s="300">
        <f t="shared" si="28"/>
        <v>-6550000</v>
      </c>
    </row>
    <row r="128" spans="1:10" ht="75" x14ac:dyDescent="0.25">
      <c r="A128" s="294" t="s">
        <v>314</v>
      </c>
      <c r="B128" s="407"/>
      <c r="C128" s="411"/>
      <c r="D128" s="463" t="s">
        <v>431</v>
      </c>
      <c r="E128" s="449">
        <v>42391875</v>
      </c>
      <c r="F128" s="422" t="s">
        <v>316</v>
      </c>
      <c r="G128" s="324" t="s">
        <v>380</v>
      </c>
      <c r="H128" s="347">
        <v>43858790</v>
      </c>
      <c r="I128" s="329" t="str">
        <f t="shared" si="48"/>
        <v>NAIK</v>
      </c>
      <c r="J128" s="300">
        <f t="shared" si="28"/>
        <v>1466915</v>
      </c>
    </row>
    <row r="129" spans="1:10" ht="56.25" x14ac:dyDescent="0.25">
      <c r="A129" s="294" t="s">
        <v>317</v>
      </c>
      <c r="B129" s="407"/>
      <c r="C129" s="411"/>
      <c r="D129" s="463" t="s">
        <v>432</v>
      </c>
      <c r="E129" s="449">
        <v>57000000</v>
      </c>
      <c r="F129" s="422" t="s">
        <v>319</v>
      </c>
      <c r="G129" s="324" t="s">
        <v>380</v>
      </c>
      <c r="H129" s="347">
        <v>84000000</v>
      </c>
      <c r="I129" s="329" t="str">
        <f t="shared" si="48"/>
        <v>NAIK</v>
      </c>
      <c r="J129" s="300">
        <f t="shared" si="28"/>
        <v>27000000</v>
      </c>
    </row>
    <row r="130" spans="1:10" ht="18.75" x14ac:dyDescent="0.3">
      <c r="A130" s="406"/>
      <c r="B130" s="406"/>
      <c r="C130" s="406"/>
      <c r="D130" s="406"/>
      <c r="E130" s="406"/>
      <c r="F130" s="406"/>
      <c r="G130" s="406"/>
      <c r="H130" s="406"/>
      <c r="I130" s="406"/>
      <c r="J130" s="406"/>
    </row>
  </sheetData>
  <mergeCells count="12">
    <mergeCell ref="A18:A20"/>
    <mergeCell ref="A22:A25"/>
    <mergeCell ref="A32:A34"/>
    <mergeCell ref="A36:A38"/>
    <mergeCell ref="A1:J1"/>
    <mergeCell ref="A2:J2"/>
    <mergeCell ref="A3:J3"/>
    <mergeCell ref="A4:A5"/>
    <mergeCell ref="B4:C4"/>
    <mergeCell ref="D4:E4"/>
    <mergeCell ref="F4:H4"/>
    <mergeCell ref="I4:J4"/>
  </mergeCells>
  <pageMargins left="0.70866141732283505" right="0.70866141732283505" top="0.74803149606299202" bottom="0.74803149606299202" header="0.31496062992126" footer="0.31496062992126"/>
  <pageSetup paperSize="5" scale="45" orientation="landscape" horizontalDpi="4294967293" r:id="rId1"/>
  <rowBreaks count="10" manualBreakCount="10">
    <brk id="14" max="16383" man="1"/>
    <brk id="31" max="16383" man="1"/>
    <brk id="43" max="16383" man="1"/>
    <brk id="52" max="9" man="1"/>
    <brk id="63" max="16383" man="1"/>
    <brk id="74" max="16383" man="1"/>
    <brk id="84" max="16383" man="1"/>
    <brk id="94" max="16383" man="1"/>
    <brk id="108" max="16383" man="1"/>
    <brk id="118" max="9" man="1"/>
  </rowBreaks>
  <extLst>
    <ext xmlns:x14="http://schemas.microsoft.com/office/spreadsheetml/2009/9/main" uri="{78C0D931-6437-407d-A8EE-F0AAD7539E65}">
      <x14:conditionalFormattings>
        <x14:conditionalFormatting xmlns:xm="http://schemas.microsoft.com/office/excel/2006/main">
          <x14:cfRule type="containsText" priority="1" operator="containsText" text="NAIK" id="{B6A00496-C647-436A-B58F-6FF3E0E0EDBF}">
            <xm:f>NOT(ISERROR(SEARCH(("NAIK"),('D:\Bahan Desk RKA 2022 DPRD\[Rekapitulasi Program Kegiatan 2022 Dinsosnakertrans  Perubahan Paska Komisi D.xlsx]Kegiatan'!#REF!))))</xm:f>
            <x14:dxf>
              <fill>
                <patternFill patternType="solid">
                  <fgColor rgb="FFFF5050"/>
                  <bgColor rgb="FFFF5050"/>
                </patternFill>
              </fill>
            </x14:dxf>
          </x14:cfRule>
          <xm:sqref>I6:I129</xm:sqref>
        </x14:conditionalFormatting>
        <x14:conditionalFormatting xmlns:xm="http://schemas.microsoft.com/office/excel/2006/main">
          <x14:cfRule type="containsText" priority="2" operator="containsText" text="TURUN" id="{91FB3E6D-3994-4168-ADAF-C28216AD1C8E}">
            <xm:f>NOT(ISERROR(SEARCH(("TURUN"),('D:\Bahan Desk RKA 2022 DPRD\[Rekapitulasi Program Kegiatan 2022 Dinsosnakertrans  Perubahan Paska Komisi D.xlsx]Kegiatan'!#REF!))))</xm:f>
            <x14:dxf>
              <fill>
                <patternFill patternType="solid">
                  <fgColor rgb="FF66FF33"/>
                  <bgColor rgb="FF66FF33"/>
                </patternFill>
              </fill>
            </x14:dxf>
          </x14:cfRule>
          <xm:sqref>I6:I129</xm:sqref>
        </x14:conditionalFormatting>
        <x14:conditionalFormatting xmlns:xm="http://schemas.microsoft.com/office/excel/2006/main">
          <x14:cfRule type="containsText" priority="3" operator="containsText" text="TETAP" id="{7A720489-01B1-4340-A979-33C9FD25653F}">
            <xm:f>NOT(ISERROR(SEARCH(("TETAP"),('D:\Bahan Desk RKA 2022 DPRD\[Rekapitulasi Program Kegiatan 2022 Dinsosnakertrans  Perubahan Paska Komisi D.xlsx]Kegiatan'!#REF!))))</xm:f>
            <x14:dxf>
              <fill>
                <patternFill patternType="solid">
                  <fgColor rgb="FFFFFF66"/>
                  <bgColor rgb="FFFFFF66"/>
                </patternFill>
              </fill>
            </x14:dxf>
          </x14:cfRule>
          <xm:sqref>I6:I129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topLeftCell="A55" zoomScale="70" zoomScaleNormal="70" workbookViewId="0">
      <selection activeCell="H10" sqref="H10"/>
    </sheetView>
  </sheetViews>
  <sheetFormatPr defaultRowHeight="15" x14ac:dyDescent="0.25"/>
  <cols>
    <col min="1" max="1" width="31.140625" customWidth="1"/>
    <col min="2" max="2" width="29.140625" customWidth="1"/>
    <col min="3" max="3" width="12.85546875" hidden="1" customWidth="1"/>
    <col min="4" max="4" width="29.140625" hidden="1" customWidth="1"/>
    <col min="5" max="5" width="22.42578125" hidden="1" customWidth="1"/>
    <col min="6" max="6" width="44.42578125" customWidth="1"/>
    <col min="7" max="7" width="17.42578125" customWidth="1"/>
    <col min="8" max="8" width="22" customWidth="1"/>
    <col min="9" max="9" width="12.7109375" hidden="1" customWidth="1"/>
    <col min="10" max="10" width="18.42578125" hidden="1" customWidth="1"/>
  </cols>
  <sheetData>
    <row r="1" spans="1:10" x14ac:dyDescent="0.25">
      <c r="A1" s="812" t="s">
        <v>323</v>
      </c>
      <c r="B1" s="812"/>
      <c r="C1" s="812"/>
      <c r="D1" s="812"/>
      <c r="E1" s="812"/>
      <c r="F1" s="812"/>
      <c r="G1" s="812"/>
      <c r="H1" s="812"/>
      <c r="I1" s="812"/>
      <c r="J1" s="812"/>
    </row>
    <row r="2" spans="1:10" x14ac:dyDescent="0.25">
      <c r="A2" s="813" t="s">
        <v>0</v>
      </c>
      <c r="B2" s="813"/>
      <c r="C2" s="813"/>
      <c r="D2" s="813"/>
      <c r="E2" s="813"/>
      <c r="F2" s="813"/>
      <c r="G2" s="813"/>
      <c r="H2" s="813"/>
      <c r="I2" s="813"/>
      <c r="J2" s="813"/>
    </row>
    <row r="3" spans="1:10" ht="15.75" x14ac:dyDescent="0.25">
      <c r="A3" s="787" t="s">
        <v>324</v>
      </c>
      <c r="B3" s="787"/>
      <c r="C3" s="787"/>
      <c r="D3" s="787"/>
      <c r="E3" s="787"/>
      <c r="F3" s="787"/>
      <c r="G3" s="787"/>
      <c r="H3" s="787"/>
      <c r="I3" s="787"/>
      <c r="J3" s="787"/>
    </row>
    <row r="4" spans="1:10" ht="15.75" x14ac:dyDescent="0.25">
      <c r="A4" s="814" t="s">
        <v>1</v>
      </c>
      <c r="B4" s="818" t="s">
        <v>2</v>
      </c>
      <c r="C4" s="129"/>
      <c r="D4" s="815">
        <v>2021</v>
      </c>
      <c r="E4" s="816"/>
      <c r="F4" s="820" t="s">
        <v>4</v>
      </c>
      <c r="G4" s="820" t="s">
        <v>3</v>
      </c>
      <c r="H4" s="822" t="s">
        <v>325</v>
      </c>
      <c r="I4" s="817"/>
      <c r="J4" s="816"/>
    </row>
    <row r="5" spans="1:10" ht="31.5" x14ac:dyDescent="0.25">
      <c r="A5" s="811"/>
      <c r="B5" s="819"/>
      <c r="C5" s="58" t="s">
        <v>3</v>
      </c>
      <c r="D5" s="58" t="s">
        <v>4</v>
      </c>
      <c r="E5" s="59" t="s">
        <v>5</v>
      </c>
      <c r="F5" s="821"/>
      <c r="G5" s="821"/>
      <c r="H5" s="823"/>
      <c r="I5" s="60" t="s">
        <v>6</v>
      </c>
      <c r="J5" s="60" t="s">
        <v>7</v>
      </c>
    </row>
    <row r="6" spans="1:10" ht="22.5" hidden="1" x14ac:dyDescent="0.25">
      <c r="A6" s="61" t="s">
        <v>8</v>
      </c>
      <c r="B6" s="62"/>
      <c r="C6" s="63"/>
      <c r="D6" s="62"/>
      <c r="E6" s="64">
        <f>E7+E88+E123</f>
        <v>28837288062</v>
      </c>
      <c r="F6" s="65"/>
      <c r="G6" s="66"/>
      <c r="H6" s="67">
        <f>H7+H88+H123</f>
        <v>28465717381</v>
      </c>
      <c r="I6" s="121" t="str">
        <f t="shared" ref="I6:I57" si="0">IF(H6&lt;E6,"TURUN",IF(H6&gt;E6,"NAIK","TETAP"))</f>
        <v>TURUN</v>
      </c>
      <c r="J6" s="68">
        <f t="shared" ref="J6:J66" si="1">H6-E6</f>
        <v>-371570681</v>
      </c>
    </row>
    <row r="7" spans="1:10" ht="22.5" x14ac:dyDescent="0.25">
      <c r="A7" s="1" t="s">
        <v>9</v>
      </c>
      <c r="B7" s="2"/>
      <c r="C7" s="3"/>
      <c r="D7" s="2"/>
      <c r="E7" s="4">
        <f t="shared" ref="E7" si="2">E8+E13+E48+E55+E64+E67</f>
        <v>28837288062</v>
      </c>
      <c r="F7" s="69"/>
      <c r="G7" s="70"/>
      <c r="H7" s="5">
        <f>H8+H13+H48+H55+H64+H67</f>
        <v>28465717381</v>
      </c>
      <c r="I7" s="122" t="str">
        <f t="shared" si="0"/>
        <v>TURUN</v>
      </c>
      <c r="J7" s="68">
        <f t="shared" si="1"/>
        <v>-371570681</v>
      </c>
    </row>
    <row r="8" spans="1:10" ht="15.75" x14ac:dyDescent="0.25">
      <c r="A8" s="6" t="s">
        <v>10</v>
      </c>
      <c r="B8" s="7"/>
      <c r="C8" s="8"/>
      <c r="D8" s="7"/>
      <c r="E8" s="9">
        <f t="shared" ref="E8" si="3">E9</f>
        <v>747479357</v>
      </c>
      <c r="F8" s="71"/>
      <c r="G8" s="72"/>
      <c r="H8" s="10">
        <f>H9</f>
        <v>673105607</v>
      </c>
      <c r="I8" s="119" t="str">
        <f t="shared" si="0"/>
        <v>TURUN</v>
      </c>
      <c r="J8" s="68">
        <f t="shared" si="1"/>
        <v>-74373750</v>
      </c>
    </row>
    <row r="9" spans="1:10" ht="33.75" x14ac:dyDescent="0.25">
      <c r="A9" s="11" t="s">
        <v>11</v>
      </c>
      <c r="B9" s="12" t="s">
        <v>12</v>
      </c>
      <c r="C9" s="13" t="s">
        <v>13</v>
      </c>
      <c r="D9" s="12"/>
      <c r="E9" s="14">
        <f t="shared" ref="E9" si="4">SUM(E10:E12)</f>
        <v>747479357</v>
      </c>
      <c r="F9" s="73"/>
      <c r="G9" s="74">
        <v>0.9</v>
      </c>
      <c r="H9" s="15">
        <f>SUM(H10:H12)</f>
        <v>673105607</v>
      </c>
      <c r="I9" s="120" t="str">
        <f t="shared" si="0"/>
        <v>TURUN</v>
      </c>
      <c r="J9" s="68">
        <f t="shared" si="1"/>
        <v>-74373750</v>
      </c>
    </row>
    <row r="10" spans="1:10" ht="59.25" customHeight="1" x14ac:dyDescent="0.25">
      <c r="A10" s="62" t="s">
        <v>14</v>
      </c>
      <c r="B10" s="62"/>
      <c r="C10" s="63"/>
      <c r="D10" s="62" t="s">
        <v>15</v>
      </c>
      <c r="E10" s="75">
        <v>221238750</v>
      </c>
      <c r="F10" s="76" t="s">
        <v>16</v>
      </c>
      <c r="G10" s="77"/>
      <c r="H10" s="78">
        <v>237678750</v>
      </c>
      <c r="I10" s="123" t="str">
        <f t="shared" si="0"/>
        <v>NAIK</v>
      </c>
      <c r="J10" s="68">
        <f t="shared" si="1"/>
        <v>16440000</v>
      </c>
    </row>
    <row r="11" spans="1:10" ht="187.5" customHeight="1" x14ac:dyDescent="0.25">
      <c r="A11" s="62" t="s">
        <v>17</v>
      </c>
      <c r="B11" s="62"/>
      <c r="C11" s="63"/>
      <c r="D11" s="62" t="s">
        <v>18</v>
      </c>
      <c r="E11" s="75">
        <v>480280607</v>
      </c>
      <c r="F11" s="79" t="s">
        <v>321</v>
      </c>
      <c r="G11" s="77"/>
      <c r="H11" s="80">
        <v>403506857</v>
      </c>
      <c r="I11" s="124" t="str">
        <f t="shared" si="0"/>
        <v>TURUN</v>
      </c>
      <c r="J11" s="68">
        <f t="shared" si="1"/>
        <v>-76773750</v>
      </c>
    </row>
    <row r="12" spans="1:10" ht="41.25" customHeight="1" x14ac:dyDescent="0.25">
      <c r="A12" s="62" t="s">
        <v>19</v>
      </c>
      <c r="B12" s="62"/>
      <c r="C12" s="63"/>
      <c r="D12" s="62" t="s">
        <v>20</v>
      </c>
      <c r="E12" s="75">
        <v>45960000</v>
      </c>
      <c r="F12" s="81" t="s">
        <v>21</v>
      </c>
      <c r="G12" s="77" t="s">
        <v>22</v>
      </c>
      <c r="H12" s="78">
        <v>31920000</v>
      </c>
      <c r="I12" s="124" t="str">
        <f t="shared" si="0"/>
        <v>TURUN</v>
      </c>
      <c r="J12" s="68">
        <f t="shared" si="1"/>
        <v>-14040000</v>
      </c>
    </row>
    <row r="13" spans="1:10" ht="15.75" x14ac:dyDescent="0.25">
      <c r="A13" s="6" t="s">
        <v>23</v>
      </c>
      <c r="B13" s="7"/>
      <c r="C13" s="8"/>
      <c r="D13" s="7"/>
      <c r="E13" s="16">
        <f t="shared" ref="E13" si="5">E14+E44</f>
        <v>10625187570</v>
      </c>
      <c r="F13" s="71"/>
      <c r="G13" s="72"/>
      <c r="H13" s="17">
        <f>H14+H44</f>
        <v>12648661058</v>
      </c>
      <c r="I13" s="125" t="str">
        <f t="shared" si="0"/>
        <v>NAIK</v>
      </c>
      <c r="J13" s="68">
        <f t="shared" si="1"/>
        <v>2023473488</v>
      </c>
    </row>
    <row r="14" spans="1:10" ht="78.75" x14ac:dyDescent="0.25">
      <c r="A14" s="11" t="s">
        <v>24</v>
      </c>
      <c r="B14" s="12" t="s">
        <v>25</v>
      </c>
      <c r="C14" s="13" t="s">
        <v>26</v>
      </c>
      <c r="D14" s="12"/>
      <c r="E14" s="18">
        <f t="shared" ref="E14" si="6">E18+E22+E26+E27+E28+E32+E35+E36+E39+E42+E43</f>
        <v>4558235496</v>
      </c>
      <c r="F14" s="73"/>
      <c r="G14" s="82"/>
      <c r="H14" s="19">
        <f>H18+H22+H26+H27+H28+H32+H35+H36+H39+H42+H43</f>
        <v>3867525984</v>
      </c>
      <c r="I14" s="120" t="str">
        <f t="shared" si="0"/>
        <v>TURUN</v>
      </c>
      <c r="J14" s="68">
        <f t="shared" si="1"/>
        <v>-690709512</v>
      </c>
    </row>
    <row r="15" spans="1:10" ht="15.75" x14ac:dyDescent="0.25">
      <c r="A15" s="61"/>
      <c r="B15" s="20"/>
      <c r="C15" s="21"/>
      <c r="D15" s="20" t="s">
        <v>27</v>
      </c>
      <c r="E15" s="22">
        <f t="shared" ref="E15" si="7">E19+E23+E26+E29+E33+E35+E37+E41+E42+E43</f>
        <v>2094427644</v>
      </c>
      <c r="F15" s="65"/>
      <c r="G15" s="66"/>
      <c r="H15" s="23">
        <f>H19+H23+H26+H29+H33+H35+H37+H41+H42+H43</f>
        <v>1476785444</v>
      </c>
      <c r="I15" s="124" t="str">
        <f t="shared" si="0"/>
        <v>TURUN</v>
      </c>
      <c r="J15" s="68">
        <f t="shared" si="1"/>
        <v>-617642200</v>
      </c>
    </row>
    <row r="16" spans="1:10" ht="22.5" x14ac:dyDescent="0.25">
      <c r="A16" s="83"/>
      <c r="B16" s="24"/>
      <c r="C16" s="25"/>
      <c r="D16" s="26" t="s">
        <v>28</v>
      </c>
      <c r="E16" s="27">
        <f t="shared" ref="E16" si="8">E20+E24+E27+E30+E40</f>
        <v>1517813016</v>
      </c>
      <c r="F16" s="65"/>
      <c r="G16" s="66"/>
      <c r="H16" s="28">
        <f>H20+H24+H27+H30+H40</f>
        <v>1538974704</v>
      </c>
      <c r="I16" s="123" t="str">
        <f t="shared" si="0"/>
        <v>NAIK</v>
      </c>
      <c r="J16" s="68">
        <f t="shared" si="1"/>
        <v>21161688</v>
      </c>
    </row>
    <row r="17" spans="1:10" ht="15.75" x14ac:dyDescent="0.25">
      <c r="A17" s="83"/>
      <c r="B17" s="29"/>
      <c r="C17" s="30"/>
      <c r="D17" s="31" t="s">
        <v>29</v>
      </c>
      <c r="E17" s="32">
        <f t="shared" ref="E17" si="9">E21+E25+E31+E34+E38</f>
        <v>945994836</v>
      </c>
      <c r="F17" s="65"/>
      <c r="G17" s="66"/>
      <c r="H17" s="33">
        <f>H21+H25+H31+H34+H38</f>
        <v>851765836</v>
      </c>
      <c r="I17" s="124" t="str">
        <f t="shared" si="0"/>
        <v>TURUN</v>
      </c>
      <c r="J17" s="68">
        <f t="shared" si="1"/>
        <v>-94229000</v>
      </c>
    </row>
    <row r="18" spans="1:10" ht="15.75" x14ac:dyDescent="0.25">
      <c r="A18" s="809" t="s">
        <v>30</v>
      </c>
      <c r="B18" s="62"/>
      <c r="C18" s="63"/>
      <c r="D18" s="62"/>
      <c r="E18" s="75">
        <f t="shared" ref="E18" si="10">SUM(E19:E21)</f>
        <v>1480401416</v>
      </c>
      <c r="F18" s="65"/>
      <c r="G18" s="66"/>
      <c r="H18" s="84">
        <f>SUM(H19:H21)</f>
        <v>1306756960</v>
      </c>
      <c r="I18" s="124" t="str">
        <f t="shared" si="0"/>
        <v>TURUN</v>
      </c>
      <c r="J18" s="68">
        <f t="shared" si="1"/>
        <v>-173644456</v>
      </c>
    </row>
    <row r="19" spans="1:10" ht="22.5" x14ac:dyDescent="0.25">
      <c r="A19" s="810"/>
      <c r="B19" s="62"/>
      <c r="C19" s="63"/>
      <c r="D19" s="62" t="s">
        <v>31</v>
      </c>
      <c r="E19" s="34">
        <v>180000000</v>
      </c>
      <c r="F19" s="62" t="s">
        <v>32</v>
      </c>
      <c r="G19" s="66" t="s">
        <v>33</v>
      </c>
      <c r="H19" s="35">
        <v>108000000</v>
      </c>
      <c r="I19" s="124" t="str">
        <f t="shared" si="0"/>
        <v>TURUN</v>
      </c>
      <c r="J19" s="68">
        <f t="shared" si="1"/>
        <v>-72000000</v>
      </c>
    </row>
    <row r="20" spans="1:10" ht="56.25" x14ac:dyDescent="0.25">
      <c r="A20" s="811"/>
      <c r="B20" s="62"/>
      <c r="C20" s="63"/>
      <c r="D20" s="62" t="s">
        <v>34</v>
      </c>
      <c r="E20" s="36">
        <v>854601416</v>
      </c>
      <c r="F20" s="62" t="s">
        <v>35</v>
      </c>
      <c r="G20" s="85" t="s">
        <v>36</v>
      </c>
      <c r="H20" s="37">
        <v>845313960</v>
      </c>
      <c r="I20" s="124" t="str">
        <f t="shared" si="0"/>
        <v>TURUN</v>
      </c>
      <c r="J20" s="68">
        <f t="shared" si="1"/>
        <v>-9287456</v>
      </c>
    </row>
    <row r="21" spans="1:10" ht="67.5" x14ac:dyDescent="0.25">
      <c r="A21" s="86"/>
      <c r="B21" s="86"/>
      <c r="C21" s="87"/>
      <c r="D21" s="62" t="s">
        <v>37</v>
      </c>
      <c r="E21" s="38">
        <v>445800000</v>
      </c>
      <c r="F21" s="88" t="s">
        <v>38</v>
      </c>
      <c r="G21" s="85" t="s">
        <v>39</v>
      </c>
      <c r="H21" s="39">
        <v>353443000</v>
      </c>
      <c r="I21" s="124" t="str">
        <f t="shared" si="0"/>
        <v>TURUN</v>
      </c>
      <c r="J21" s="68">
        <f t="shared" si="1"/>
        <v>-92357000</v>
      </c>
    </row>
    <row r="22" spans="1:10" ht="15.75" x14ac:dyDescent="0.25">
      <c r="A22" s="809" t="s">
        <v>40</v>
      </c>
      <c r="B22" s="62"/>
      <c r="C22" s="63"/>
      <c r="D22" s="62"/>
      <c r="E22" s="89">
        <f t="shared" ref="E22" si="11">SUM(E23:E25)</f>
        <v>252877000</v>
      </c>
      <c r="F22" s="65"/>
      <c r="G22" s="66"/>
      <c r="H22" s="90">
        <f>SUM(H23:H25)</f>
        <v>178033000</v>
      </c>
      <c r="I22" s="124" t="str">
        <f t="shared" si="0"/>
        <v>TURUN</v>
      </c>
      <c r="J22" s="68">
        <f t="shared" si="1"/>
        <v>-74844000</v>
      </c>
    </row>
    <row r="23" spans="1:10" ht="25.5" x14ac:dyDescent="0.25">
      <c r="A23" s="810"/>
      <c r="B23" s="62"/>
      <c r="C23" s="63"/>
      <c r="D23" s="62" t="s">
        <v>41</v>
      </c>
      <c r="E23" s="40">
        <v>10000000</v>
      </c>
      <c r="F23" s="91" t="s">
        <v>42</v>
      </c>
      <c r="G23" s="65" t="s">
        <v>33</v>
      </c>
      <c r="H23" s="41">
        <v>4000000</v>
      </c>
      <c r="I23" s="124" t="str">
        <f t="shared" si="0"/>
        <v>TURUN</v>
      </c>
      <c r="J23" s="68">
        <f t="shared" si="1"/>
        <v>-6000000</v>
      </c>
    </row>
    <row r="24" spans="1:10" ht="45" x14ac:dyDescent="0.25">
      <c r="A24" s="810"/>
      <c r="B24" s="62"/>
      <c r="C24" s="63"/>
      <c r="D24" s="62" t="s">
        <v>43</v>
      </c>
      <c r="E24" s="42">
        <v>164469000</v>
      </c>
      <c r="F24" s="88" t="s">
        <v>44</v>
      </c>
      <c r="G24" s="85" t="s">
        <v>36</v>
      </c>
      <c r="H24" s="43">
        <v>106063000</v>
      </c>
      <c r="I24" s="124" t="str">
        <f t="shared" si="0"/>
        <v>TURUN</v>
      </c>
      <c r="J24" s="68">
        <f t="shared" si="1"/>
        <v>-58406000</v>
      </c>
    </row>
    <row r="25" spans="1:10" ht="45" x14ac:dyDescent="0.25">
      <c r="A25" s="811"/>
      <c r="B25" s="62"/>
      <c r="C25" s="63"/>
      <c r="D25" s="62" t="s">
        <v>45</v>
      </c>
      <c r="E25" s="44">
        <v>78408000</v>
      </c>
      <c r="F25" s="88" t="s">
        <v>46</v>
      </c>
      <c r="G25" s="85" t="s">
        <v>39</v>
      </c>
      <c r="H25" s="45">
        <v>67970000</v>
      </c>
      <c r="I25" s="124" t="str">
        <f t="shared" si="0"/>
        <v>TURUN</v>
      </c>
      <c r="J25" s="68">
        <f t="shared" si="1"/>
        <v>-10438000</v>
      </c>
    </row>
    <row r="26" spans="1:10" ht="22.5" x14ac:dyDescent="0.25">
      <c r="A26" s="62" t="s">
        <v>47</v>
      </c>
      <c r="B26" s="62"/>
      <c r="C26" s="63"/>
      <c r="D26" s="62" t="s">
        <v>48</v>
      </c>
      <c r="E26" s="34">
        <v>55000000</v>
      </c>
      <c r="F26" s="88" t="s">
        <v>49</v>
      </c>
      <c r="G26" s="65" t="s">
        <v>50</v>
      </c>
      <c r="H26" s="35">
        <v>55000000</v>
      </c>
      <c r="I26" s="127" t="str">
        <f t="shared" si="0"/>
        <v>TETAP</v>
      </c>
      <c r="J26" s="68">
        <f t="shared" si="1"/>
        <v>0</v>
      </c>
    </row>
    <row r="27" spans="1:10" ht="33.75" x14ac:dyDescent="0.25">
      <c r="A27" s="62" t="s">
        <v>51</v>
      </c>
      <c r="B27" s="62"/>
      <c r="C27" s="63"/>
      <c r="D27" s="62" t="s">
        <v>52</v>
      </c>
      <c r="E27" s="36">
        <v>12800000</v>
      </c>
      <c r="F27" s="88" t="s">
        <v>53</v>
      </c>
      <c r="G27" s="85" t="s">
        <v>54</v>
      </c>
      <c r="H27" s="37">
        <v>2400000</v>
      </c>
      <c r="I27" s="124" t="str">
        <f t="shared" si="0"/>
        <v>TURUN</v>
      </c>
      <c r="J27" s="68">
        <f t="shared" si="1"/>
        <v>-10400000</v>
      </c>
    </row>
    <row r="28" spans="1:10" ht="22.5" x14ac:dyDescent="0.25">
      <c r="A28" s="62" t="s">
        <v>55</v>
      </c>
      <c r="B28" s="62"/>
      <c r="C28" s="63"/>
      <c r="D28" s="62"/>
      <c r="E28" s="75">
        <f t="shared" ref="E28" si="12">SUM(E29:E31)</f>
        <v>1600802080</v>
      </c>
      <c r="F28" s="65"/>
      <c r="G28" s="66"/>
      <c r="H28" s="84">
        <f>SUM(H29:H31)</f>
        <v>1255464024</v>
      </c>
      <c r="I28" s="124" t="str">
        <f t="shared" si="0"/>
        <v>TURUN</v>
      </c>
      <c r="J28" s="68">
        <f t="shared" si="1"/>
        <v>-345338056</v>
      </c>
    </row>
    <row r="29" spans="1:10" ht="146.25" x14ac:dyDescent="0.25">
      <c r="A29" s="62"/>
      <c r="B29" s="62"/>
      <c r="C29" s="63"/>
      <c r="D29" s="62" t="s">
        <v>56</v>
      </c>
      <c r="E29" s="34">
        <v>1111367480</v>
      </c>
      <c r="F29" s="62" t="s">
        <v>57</v>
      </c>
      <c r="G29" s="62" t="s">
        <v>58</v>
      </c>
      <c r="H29" s="35">
        <v>653702480</v>
      </c>
      <c r="I29" s="124" t="str">
        <f t="shared" si="0"/>
        <v>TURUN</v>
      </c>
      <c r="J29" s="68">
        <f t="shared" si="1"/>
        <v>-457665000</v>
      </c>
    </row>
    <row r="30" spans="1:10" ht="33.75" x14ac:dyDescent="0.25">
      <c r="A30" s="62"/>
      <c r="B30" s="62"/>
      <c r="C30" s="63"/>
      <c r="D30" s="62" t="s">
        <v>59</v>
      </c>
      <c r="E30" s="36">
        <v>448034600</v>
      </c>
      <c r="F30" s="92" t="s">
        <v>60</v>
      </c>
      <c r="G30" s="85" t="s">
        <v>36</v>
      </c>
      <c r="H30" s="37">
        <v>548261544</v>
      </c>
      <c r="I30" s="123" t="str">
        <f t="shared" si="0"/>
        <v>NAIK</v>
      </c>
      <c r="J30" s="68">
        <f t="shared" si="1"/>
        <v>100226944</v>
      </c>
    </row>
    <row r="31" spans="1:10" ht="56.25" x14ac:dyDescent="0.25">
      <c r="A31" s="62"/>
      <c r="B31" s="62"/>
      <c r="C31" s="63"/>
      <c r="D31" s="62" t="s">
        <v>61</v>
      </c>
      <c r="E31" s="38">
        <v>41400000</v>
      </c>
      <c r="F31" s="92" t="s">
        <v>62</v>
      </c>
      <c r="G31" s="85" t="s">
        <v>39</v>
      </c>
      <c r="H31" s="39">
        <v>53500000</v>
      </c>
      <c r="I31" s="123" t="str">
        <f t="shared" si="0"/>
        <v>NAIK</v>
      </c>
      <c r="J31" s="68">
        <f t="shared" si="1"/>
        <v>12100000</v>
      </c>
    </row>
    <row r="32" spans="1:10" ht="15.75" x14ac:dyDescent="0.25">
      <c r="A32" s="809" t="s">
        <v>63</v>
      </c>
      <c r="B32" s="62"/>
      <c r="C32" s="63"/>
      <c r="D32" s="62"/>
      <c r="E32" s="75">
        <f t="shared" ref="E32" si="13">SUM(E33:E34)</f>
        <v>399794168</v>
      </c>
      <c r="F32" s="65"/>
      <c r="G32" s="66"/>
      <c r="H32" s="84">
        <f>SUM(H33:H34)</f>
        <v>306360668</v>
      </c>
      <c r="I32" s="124" t="str">
        <f t="shared" si="0"/>
        <v>TURUN</v>
      </c>
      <c r="J32" s="68">
        <f t="shared" si="1"/>
        <v>-93433500</v>
      </c>
    </row>
    <row r="33" spans="1:10" ht="157.5" x14ac:dyDescent="0.25">
      <c r="A33" s="810"/>
      <c r="B33" s="62"/>
      <c r="C33" s="63"/>
      <c r="D33" s="62" t="s">
        <v>64</v>
      </c>
      <c r="E33" s="34">
        <v>218061332</v>
      </c>
      <c r="F33" s="62" t="s">
        <v>65</v>
      </c>
      <c r="G33" s="93" t="s">
        <v>66</v>
      </c>
      <c r="H33" s="35">
        <v>124627832</v>
      </c>
      <c r="I33" s="124" t="str">
        <f t="shared" si="0"/>
        <v>TURUN</v>
      </c>
      <c r="J33" s="68">
        <f t="shared" si="1"/>
        <v>-93433500</v>
      </c>
    </row>
    <row r="34" spans="1:10" ht="56.25" x14ac:dyDescent="0.25">
      <c r="A34" s="811"/>
      <c r="B34" s="62"/>
      <c r="C34" s="63"/>
      <c r="D34" s="62" t="s">
        <v>61</v>
      </c>
      <c r="E34" s="38">
        <v>181732836</v>
      </c>
      <c r="F34" s="92" t="s">
        <v>62</v>
      </c>
      <c r="G34" s="85" t="s">
        <v>39</v>
      </c>
      <c r="H34" s="39">
        <v>181732836</v>
      </c>
      <c r="I34" s="127" t="str">
        <f t="shared" si="0"/>
        <v>TETAP</v>
      </c>
      <c r="J34" s="68">
        <f t="shared" si="1"/>
        <v>0</v>
      </c>
    </row>
    <row r="35" spans="1:10" ht="90" x14ac:dyDescent="0.25">
      <c r="A35" s="62" t="s">
        <v>67</v>
      </c>
      <c r="B35" s="62"/>
      <c r="C35" s="63"/>
      <c r="D35" s="62" t="s">
        <v>68</v>
      </c>
      <c r="E35" s="34">
        <v>12650000</v>
      </c>
      <c r="F35" s="62" t="s">
        <v>69</v>
      </c>
      <c r="G35" s="65" t="s">
        <v>70</v>
      </c>
      <c r="H35" s="35">
        <v>15350000</v>
      </c>
      <c r="I35" s="123" t="str">
        <f t="shared" si="0"/>
        <v>NAIK</v>
      </c>
      <c r="J35" s="68">
        <f t="shared" si="1"/>
        <v>2700000</v>
      </c>
    </row>
    <row r="36" spans="1:10" ht="15.75" x14ac:dyDescent="0.25">
      <c r="A36" s="809" t="s">
        <v>71</v>
      </c>
      <c r="B36" s="62"/>
      <c r="C36" s="63"/>
      <c r="D36" s="62"/>
      <c r="E36" s="75">
        <f t="shared" ref="E36" si="14">SUM(E37:E38)</f>
        <v>612772832</v>
      </c>
      <c r="F36" s="65"/>
      <c r="G36" s="66"/>
      <c r="H36" s="84">
        <f>SUM(H37:H38)</f>
        <v>636395132</v>
      </c>
      <c r="I36" s="123" t="str">
        <f t="shared" si="0"/>
        <v>NAIK</v>
      </c>
      <c r="J36" s="68">
        <f t="shared" si="1"/>
        <v>23622300</v>
      </c>
    </row>
    <row r="37" spans="1:10" ht="157.5" x14ac:dyDescent="0.25">
      <c r="A37" s="810"/>
      <c r="B37" s="62"/>
      <c r="C37" s="63"/>
      <c r="D37" s="62" t="s">
        <v>72</v>
      </c>
      <c r="E37" s="34">
        <v>414118832</v>
      </c>
      <c r="F37" s="94" t="s">
        <v>73</v>
      </c>
      <c r="G37" s="94" t="s">
        <v>74</v>
      </c>
      <c r="H37" s="35">
        <v>441275132</v>
      </c>
      <c r="I37" s="123" t="str">
        <f t="shared" si="0"/>
        <v>NAIK</v>
      </c>
      <c r="J37" s="68">
        <f t="shared" si="1"/>
        <v>27156300</v>
      </c>
    </row>
    <row r="38" spans="1:10" ht="67.5" x14ac:dyDescent="0.25">
      <c r="A38" s="811"/>
      <c r="B38" s="62"/>
      <c r="C38" s="63"/>
      <c r="D38" s="62" t="s">
        <v>75</v>
      </c>
      <c r="E38" s="38">
        <v>198654000</v>
      </c>
      <c r="F38" s="92" t="s">
        <v>76</v>
      </c>
      <c r="G38" s="85" t="s">
        <v>77</v>
      </c>
      <c r="H38" s="39">
        <v>195120000</v>
      </c>
      <c r="I38" s="124" t="str">
        <f t="shared" si="0"/>
        <v>TURUN</v>
      </c>
      <c r="J38" s="68">
        <f t="shared" si="1"/>
        <v>-3534000</v>
      </c>
    </row>
    <row r="39" spans="1:10" ht="22.5" x14ac:dyDescent="0.25">
      <c r="A39" s="62" t="s">
        <v>78</v>
      </c>
      <c r="B39" s="62"/>
      <c r="C39" s="63"/>
      <c r="D39" s="62"/>
      <c r="E39" s="75">
        <f t="shared" ref="E39" si="15">SUM(E40:E41)</f>
        <v>118108000</v>
      </c>
      <c r="F39" s="65"/>
      <c r="G39" s="66"/>
      <c r="H39" s="84">
        <f>SUM(H40:H41)</f>
        <v>66736200</v>
      </c>
      <c r="I39" s="124" t="str">
        <f t="shared" si="0"/>
        <v>TURUN</v>
      </c>
      <c r="J39" s="68">
        <f t="shared" si="1"/>
        <v>-51371800</v>
      </c>
    </row>
    <row r="40" spans="1:10" ht="56.25" x14ac:dyDescent="0.25">
      <c r="A40" s="62"/>
      <c r="B40" s="62"/>
      <c r="C40" s="63"/>
      <c r="D40" s="62" t="s">
        <v>79</v>
      </c>
      <c r="E40" s="36">
        <v>37908000</v>
      </c>
      <c r="F40" s="92" t="s">
        <v>80</v>
      </c>
      <c r="G40" s="85" t="s">
        <v>36</v>
      </c>
      <c r="H40" s="37">
        <v>36936200</v>
      </c>
      <c r="I40" s="124" t="str">
        <f t="shared" si="0"/>
        <v>TURUN</v>
      </c>
      <c r="J40" s="68">
        <f t="shared" si="1"/>
        <v>-971800</v>
      </c>
    </row>
    <row r="41" spans="1:10" ht="101.25" x14ac:dyDescent="0.25">
      <c r="A41" s="62"/>
      <c r="B41" s="62"/>
      <c r="C41" s="63"/>
      <c r="D41" s="62" t="s">
        <v>81</v>
      </c>
      <c r="E41" s="34">
        <v>80200000</v>
      </c>
      <c r="F41" s="95" t="s">
        <v>82</v>
      </c>
      <c r="G41" s="66" t="s">
        <v>83</v>
      </c>
      <c r="H41" s="35">
        <v>29800000</v>
      </c>
      <c r="I41" s="124" t="str">
        <f t="shared" si="0"/>
        <v>TURUN</v>
      </c>
      <c r="J41" s="68">
        <f t="shared" si="1"/>
        <v>-50400000</v>
      </c>
    </row>
    <row r="42" spans="1:10" ht="22.5" x14ac:dyDescent="0.25">
      <c r="A42" s="62" t="s">
        <v>84</v>
      </c>
      <c r="B42" s="62"/>
      <c r="C42" s="63"/>
      <c r="D42" s="62" t="s">
        <v>85</v>
      </c>
      <c r="E42" s="34">
        <v>8770000</v>
      </c>
      <c r="F42" s="62" t="s">
        <v>86</v>
      </c>
      <c r="G42" s="66" t="s">
        <v>70</v>
      </c>
      <c r="H42" s="35">
        <v>40770000</v>
      </c>
      <c r="I42" s="127" t="str">
        <f t="shared" si="0"/>
        <v>NAIK</v>
      </c>
      <c r="J42" s="68">
        <f t="shared" si="1"/>
        <v>32000000</v>
      </c>
    </row>
    <row r="43" spans="1:10" ht="22.5" x14ac:dyDescent="0.25">
      <c r="A43" s="62" t="s">
        <v>87</v>
      </c>
      <c r="B43" s="62"/>
      <c r="C43" s="63"/>
      <c r="D43" s="62" t="s">
        <v>88</v>
      </c>
      <c r="E43" s="34">
        <v>4260000</v>
      </c>
      <c r="F43" s="62" t="s">
        <v>89</v>
      </c>
      <c r="G43" s="66" t="s">
        <v>90</v>
      </c>
      <c r="H43" s="35">
        <v>4260000</v>
      </c>
      <c r="I43" s="127" t="str">
        <f t="shared" si="0"/>
        <v>TETAP</v>
      </c>
      <c r="J43" s="68">
        <f t="shared" si="1"/>
        <v>0</v>
      </c>
    </row>
    <row r="44" spans="1:10" ht="78.75" x14ac:dyDescent="0.25">
      <c r="A44" s="11" t="s">
        <v>91</v>
      </c>
      <c r="B44" s="12" t="s">
        <v>25</v>
      </c>
      <c r="C44" s="13" t="s">
        <v>26</v>
      </c>
      <c r="D44" s="12"/>
      <c r="E44" s="14">
        <f t="shared" ref="E44" si="16">SUM(E45:E47)</f>
        <v>6066952074</v>
      </c>
      <c r="F44" s="73"/>
      <c r="G44" s="82"/>
      <c r="H44" s="15">
        <f>SUM(H45:H47)</f>
        <v>8781135074</v>
      </c>
      <c r="I44" s="126" t="str">
        <f t="shared" si="0"/>
        <v>NAIK</v>
      </c>
      <c r="J44" s="68">
        <f t="shared" si="1"/>
        <v>2714183000</v>
      </c>
    </row>
    <row r="45" spans="1:10" ht="147" x14ac:dyDescent="0.25">
      <c r="A45" s="62" t="s">
        <v>78</v>
      </c>
      <c r="B45" s="62"/>
      <c r="C45" s="63"/>
      <c r="D45" s="62" t="s">
        <v>92</v>
      </c>
      <c r="E45" s="75">
        <v>4313040242</v>
      </c>
      <c r="F45" s="96" t="s">
        <v>93</v>
      </c>
      <c r="G45" s="97" t="s">
        <v>94</v>
      </c>
      <c r="H45" s="84">
        <v>7395001242</v>
      </c>
      <c r="I45" s="123" t="str">
        <f t="shared" si="0"/>
        <v>NAIK</v>
      </c>
      <c r="J45" s="68">
        <f t="shared" si="1"/>
        <v>3081961000</v>
      </c>
    </row>
    <row r="46" spans="1:10" ht="337.5" x14ac:dyDescent="0.25">
      <c r="A46" s="62" t="s">
        <v>55</v>
      </c>
      <c r="B46" s="62"/>
      <c r="C46" s="63"/>
      <c r="D46" s="62" t="s">
        <v>95</v>
      </c>
      <c r="E46" s="34">
        <v>1692425000</v>
      </c>
      <c r="F46" s="62" t="s">
        <v>96</v>
      </c>
      <c r="G46" s="62" t="s">
        <v>97</v>
      </c>
      <c r="H46" s="35">
        <v>1318122000</v>
      </c>
      <c r="I46" s="124" t="str">
        <f t="shared" si="0"/>
        <v>TURUN</v>
      </c>
      <c r="J46" s="68">
        <f t="shared" si="1"/>
        <v>-374303000</v>
      </c>
    </row>
    <row r="47" spans="1:10" ht="90" x14ac:dyDescent="0.25">
      <c r="A47" s="62" t="s">
        <v>71</v>
      </c>
      <c r="B47" s="62"/>
      <c r="C47" s="63"/>
      <c r="D47" s="62" t="s">
        <v>98</v>
      </c>
      <c r="E47" s="75">
        <v>61486832</v>
      </c>
      <c r="F47" s="62" t="s">
        <v>99</v>
      </c>
      <c r="G47" s="62" t="s">
        <v>100</v>
      </c>
      <c r="H47" s="84">
        <v>68011832</v>
      </c>
      <c r="I47" s="123" t="str">
        <f t="shared" si="0"/>
        <v>NAIK</v>
      </c>
      <c r="J47" s="68">
        <f t="shared" si="1"/>
        <v>6525000</v>
      </c>
    </row>
    <row r="48" spans="1:10" ht="22.5" x14ac:dyDescent="0.25">
      <c r="A48" s="6" t="s">
        <v>101</v>
      </c>
      <c r="B48" s="7"/>
      <c r="C48" s="8"/>
      <c r="D48" s="7"/>
      <c r="E48" s="9">
        <f t="shared" ref="E48" si="17">E49+E51</f>
        <v>17160417303</v>
      </c>
      <c r="F48" s="71"/>
      <c r="G48" s="72"/>
      <c r="H48" s="10">
        <f>H49+H51</f>
        <v>15006353884</v>
      </c>
      <c r="I48" s="125" t="str">
        <f t="shared" si="0"/>
        <v>TURUN</v>
      </c>
      <c r="J48" s="68">
        <f t="shared" si="1"/>
        <v>-2154063419</v>
      </c>
    </row>
    <row r="49" spans="1:10" ht="33.75" x14ac:dyDescent="0.25">
      <c r="A49" s="11" t="s">
        <v>102</v>
      </c>
      <c r="B49" s="12" t="s">
        <v>103</v>
      </c>
      <c r="C49" s="46">
        <v>1</v>
      </c>
      <c r="D49" s="12"/>
      <c r="E49" s="14">
        <f t="shared" ref="E49" si="18">E50</f>
        <v>12450000</v>
      </c>
      <c r="F49" s="73"/>
      <c r="G49" s="82"/>
      <c r="H49" s="15">
        <f>H50</f>
        <v>16500000</v>
      </c>
      <c r="I49" s="126" t="str">
        <f t="shared" si="0"/>
        <v>NAIK</v>
      </c>
      <c r="J49" s="68">
        <f t="shared" si="1"/>
        <v>4050000</v>
      </c>
    </row>
    <row r="50" spans="1:10" ht="33.75" x14ac:dyDescent="0.25">
      <c r="A50" s="62" t="s">
        <v>104</v>
      </c>
      <c r="B50" s="62"/>
      <c r="C50" s="63"/>
      <c r="D50" s="62" t="s">
        <v>105</v>
      </c>
      <c r="E50" s="75">
        <v>12450000</v>
      </c>
      <c r="F50" s="98" t="s">
        <v>106</v>
      </c>
      <c r="G50" s="66" t="s">
        <v>107</v>
      </c>
      <c r="H50" s="84">
        <v>16500000</v>
      </c>
      <c r="I50" s="123" t="str">
        <f t="shared" si="0"/>
        <v>NAIK</v>
      </c>
      <c r="J50" s="68">
        <f t="shared" si="1"/>
        <v>4050000</v>
      </c>
    </row>
    <row r="51" spans="1:10" ht="45" x14ac:dyDescent="0.25">
      <c r="A51" s="11" t="s">
        <v>108</v>
      </c>
      <c r="B51" s="12" t="s">
        <v>109</v>
      </c>
      <c r="C51" s="13" t="s">
        <v>110</v>
      </c>
      <c r="D51" s="12"/>
      <c r="E51" s="14">
        <f t="shared" ref="E51" si="19">SUM(E52:E54)</f>
        <v>17147967303</v>
      </c>
      <c r="F51" s="73"/>
      <c r="G51" s="82"/>
      <c r="H51" s="15">
        <f>SUM(H52:H54)</f>
        <v>14989853884</v>
      </c>
      <c r="I51" s="126" t="str">
        <f t="shared" si="0"/>
        <v>TURUN</v>
      </c>
      <c r="J51" s="68">
        <f t="shared" si="1"/>
        <v>-2158113419</v>
      </c>
    </row>
    <row r="52" spans="1:10" ht="168.75" x14ac:dyDescent="0.25">
      <c r="A52" s="62" t="s">
        <v>111</v>
      </c>
      <c r="B52" s="62"/>
      <c r="C52" s="63"/>
      <c r="D52" s="62" t="s">
        <v>112</v>
      </c>
      <c r="E52" s="75">
        <v>1427734589</v>
      </c>
      <c r="F52" s="94" t="s">
        <v>113</v>
      </c>
      <c r="G52" s="62" t="s">
        <v>114</v>
      </c>
      <c r="H52" s="84">
        <v>1608353704</v>
      </c>
      <c r="I52" s="123" t="str">
        <f t="shared" si="0"/>
        <v>NAIK</v>
      </c>
      <c r="J52" s="68">
        <f t="shared" si="1"/>
        <v>180619115</v>
      </c>
    </row>
    <row r="53" spans="1:10" ht="189.75" x14ac:dyDescent="0.25">
      <c r="A53" s="62" t="s">
        <v>115</v>
      </c>
      <c r="B53" s="62"/>
      <c r="C53" s="63"/>
      <c r="D53" s="62" t="s">
        <v>116</v>
      </c>
      <c r="E53" s="75">
        <v>15516017714</v>
      </c>
      <c r="F53" s="94" t="s">
        <v>322</v>
      </c>
      <c r="G53" s="99" t="s">
        <v>117</v>
      </c>
      <c r="H53" s="84">
        <v>13057935180</v>
      </c>
      <c r="I53" s="123" t="str">
        <f t="shared" si="0"/>
        <v>TURUN</v>
      </c>
      <c r="J53" s="68">
        <f t="shared" si="1"/>
        <v>-2458082534</v>
      </c>
    </row>
    <row r="54" spans="1:10" ht="90" x14ac:dyDescent="0.25">
      <c r="A54" s="62" t="s">
        <v>118</v>
      </c>
      <c r="B54" s="62"/>
      <c r="C54" s="63"/>
      <c r="D54" s="62" t="s">
        <v>119</v>
      </c>
      <c r="E54" s="75">
        <v>204215000</v>
      </c>
      <c r="F54" s="100" t="s">
        <v>120</v>
      </c>
      <c r="G54" s="101" t="s">
        <v>121</v>
      </c>
      <c r="H54" s="84">
        <v>323565000</v>
      </c>
      <c r="I54" s="123" t="str">
        <f t="shared" si="0"/>
        <v>NAIK</v>
      </c>
      <c r="J54" s="68">
        <f t="shared" si="1"/>
        <v>119350000</v>
      </c>
    </row>
    <row r="55" spans="1:10" ht="15.75" x14ac:dyDescent="0.25">
      <c r="A55" s="6" t="s">
        <v>122</v>
      </c>
      <c r="B55" s="7"/>
      <c r="C55" s="8"/>
      <c r="D55" s="7"/>
      <c r="E55" s="9">
        <f t="shared" ref="E55" si="20">E56+E61</f>
        <v>271398832</v>
      </c>
      <c r="F55" s="71"/>
      <c r="G55" s="72"/>
      <c r="H55" s="10">
        <f>H56+H61</f>
        <v>111271832</v>
      </c>
      <c r="I55" s="119" t="str">
        <f t="shared" si="0"/>
        <v>TURUN</v>
      </c>
      <c r="J55" s="68">
        <f t="shared" si="1"/>
        <v>-160127000</v>
      </c>
    </row>
    <row r="56" spans="1:10" ht="22.5" x14ac:dyDescent="0.25">
      <c r="A56" s="11" t="s">
        <v>123</v>
      </c>
      <c r="B56" s="12" t="s">
        <v>124</v>
      </c>
      <c r="C56" s="46">
        <v>1</v>
      </c>
      <c r="D56" s="12"/>
      <c r="E56" s="14">
        <f t="shared" ref="E56" si="21">SUM(E57:E60)</f>
        <v>97204832</v>
      </c>
      <c r="F56" s="73"/>
      <c r="G56" s="82"/>
      <c r="H56" s="15">
        <f>SUM(H57:H60)</f>
        <v>85821832</v>
      </c>
      <c r="I56" s="120" t="str">
        <f t="shared" si="0"/>
        <v>TURUN</v>
      </c>
      <c r="J56" s="68">
        <f t="shared" si="1"/>
        <v>-11383000</v>
      </c>
    </row>
    <row r="57" spans="1:10" ht="22.5" x14ac:dyDescent="0.25">
      <c r="A57" s="62" t="s">
        <v>125</v>
      </c>
      <c r="B57" s="62"/>
      <c r="C57" s="63"/>
      <c r="D57" s="62" t="s">
        <v>126</v>
      </c>
      <c r="E57" s="89">
        <v>84854832</v>
      </c>
      <c r="F57" s="62" t="s">
        <v>127</v>
      </c>
      <c r="G57" s="85" t="s">
        <v>128</v>
      </c>
      <c r="H57" s="90">
        <v>84381832</v>
      </c>
      <c r="I57" s="124" t="str">
        <f t="shared" si="0"/>
        <v>TURUN</v>
      </c>
      <c r="J57" s="68">
        <f t="shared" si="1"/>
        <v>-473000</v>
      </c>
    </row>
    <row r="58" spans="1:10" ht="22.5" x14ac:dyDescent="0.25">
      <c r="A58" s="76" t="s">
        <v>40</v>
      </c>
      <c r="B58" s="62"/>
      <c r="C58" s="63"/>
      <c r="D58" s="62" t="s">
        <v>129</v>
      </c>
      <c r="E58" s="89">
        <v>9200000</v>
      </c>
      <c r="F58" s="62"/>
      <c r="G58" s="66"/>
      <c r="H58" s="90"/>
      <c r="I58" s="124"/>
      <c r="J58" s="68">
        <f t="shared" si="1"/>
        <v>-9200000</v>
      </c>
    </row>
    <row r="59" spans="1:10" ht="33.75" x14ac:dyDescent="0.25">
      <c r="A59" s="62" t="s">
        <v>130</v>
      </c>
      <c r="B59" s="62"/>
      <c r="C59" s="63"/>
      <c r="D59" s="62" t="s">
        <v>131</v>
      </c>
      <c r="E59" s="75">
        <v>1575000</v>
      </c>
      <c r="F59" s="62" t="s">
        <v>132</v>
      </c>
      <c r="G59" s="85" t="s">
        <v>133</v>
      </c>
      <c r="H59" s="84">
        <v>720000</v>
      </c>
      <c r="I59" s="124" t="str">
        <f t="shared" ref="I59:I66" si="22">IF(H59&lt;E59,"TURUN",IF(H59&gt;E59,"NAIK","TETAP"))</f>
        <v>TURUN</v>
      </c>
      <c r="J59" s="68">
        <f t="shared" si="1"/>
        <v>-855000</v>
      </c>
    </row>
    <row r="60" spans="1:10" ht="22.5" x14ac:dyDescent="0.25">
      <c r="A60" s="62" t="s">
        <v>134</v>
      </c>
      <c r="B60" s="62"/>
      <c r="C60" s="63"/>
      <c r="D60" s="62" t="s">
        <v>135</v>
      </c>
      <c r="E60" s="75">
        <v>1575000</v>
      </c>
      <c r="F60" s="62" t="s">
        <v>136</v>
      </c>
      <c r="G60" s="85" t="s">
        <v>133</v>
      </c>
      <c r="H60" s="84">
        <v>720000</v>
      </c>
      <c r="I60" s="124" t="str">
        <f t="shared" si="22"/>
        <v>TURUN</v>
      </c>
      <c r="J60" s="68">
        <f t="shared" si="1"/>
        <v>-855000</v>
      </c>
    </row>
    <row r="61" spans="1:10" ht="33.75" x14ac:dyDescent="0.25">
      <c r="A61" s="11" t="s">
        <v>137</v>
      </c>
      <c r="B61" s="12" t="s">
        <v>124</v>
      </c>
      <c r="C61" s="46">
        <v>1</v>
      </c>
      <c r="D61" s="12"/>
      <c r="E61" s="14">
        <f t="shared" ref="E61" si="23">SUM(E62:E63)</f>
        <v>174194000</v>
      </c>
      <c r="F61" s="73"/>
      <c r="G61" s="82"/>
      <c r="H61" s="15">
        <f>SUM(H62:H63)</f>
        <v>25450000</v>
      </c>
      <c r="I61" s="120" t="str">
        <f t="shared" si="22"/>
        <v>TURUN</v>
      </c>
      <c r="J61" s="68">
        <f t="shared" si="1"/>
        <v>-148744000</v>
      </c>
    </row>
    <row r="62" spans="1:10" ht="22.5" x14ac:dyDescent="0.25">
      <c r="A62" s="62" t="s">
        <v>138</v>
      </c>
      <c r="B62" s="62"/>
      <c r="C62" s="63"/>
      <c r="D62" s="62" t="s">
        <v>139</v>
      </c>
      <c r="E62" s="75">
        <v>13977000</v>
      </c>
      <c r="F62" s="62" t="s">
        <v>139</v>
      </c>
      <c r="G62" s="85" t="s">
        <v>140</v>
      </c>
      <c r="H62" s="84">
        <v>2160000</v>
      </c>
      <c r="I62" s="124" t="str">
        <f t="shared" si="22"/>
        <v>TURUN</v>
      </c>
      <c r="J62" s="68">
        <f t="shared" si="1"/>
        <v>-11817000</v>
      </c>
    </row>
    <row r="63" spans="1:10" ht="86.25" x14ac:dyDescent="0.25">
      <c r="A63" s="62" t="s">
        <v>141</v>
      </c>
      <c r="B63" s="62"/>
      <c r="C63" s="63"/>
      <c r="D63" s="62" t="s">
        <v>142</v>
      </c>
      <c r="E63" s="75">
        <v>160217000</v>
      </c>
      <c r="F63" s="94" t="s">
        <v>143</v>
      </c>
      <c r="G63" s="99" t="s">
        <v>144</v>
      </c>
      <c r="H63" s="84">
        <v>23290000</v>
      </c>
      <c r="I63" s="124" t="str">
        <f t="shared" si="22"/>
        <v>TURUN</v>
      </c>
      <c r="J63" s="68">
        <f t="shared" si="1"/>
        <v>-136927000</v>
      </c>
    </row>
    <row r="64" spans="1:10" ht="22.5" x14ac:dyDescent="0.25">
      <c r="A64" s="6" t="s">
        <v>145</v>
      </c>
      <c r="B64" s="7"/>
      <c r="C64" s="8"/>
      <c r="D64" s="7"/>
      <c r="E64" s="9">
        <f t="shared" ref="E64" si="24">E65</f>
        <v>32805000</v>
      </c>
      <c r="F64" s="71"/>
      <c r="G64" s="72"/>
      <c r="H64" s="10">
        <f>H65</f>
        <v>26325000</v>
      </c>
      <c r="I64" s="119" t="str">
        <f t="shared" si="22"/>
        <v>TURUN</v>
      </c>
      <c r="J64" s="68">
        <f t="shared" si="1"/>
        <v>-6480000</v>
      </c>
    </row>
    <row r="65" spans="1:10" ht="22.5" x14ac:dyDescent="0.25">
      <c r="A65" s="11" t="s">
        <v>146</v>
      </c>
      <c r="B65" s="12" t="s">
        <v>147</v>
      </c>
      <c r="C65" s="46">
        <v>1</v>
      </c>
      <c r="D65" s="12"/>
      <c r="E65" s="14">
        <f t="shared" ref="E65" si="25">SUM(E66)</f>
        <v>32805000</v>
      </c>
      <c r="F65" s="73"/>
      <c r="G65" s="82"/>
      <c r="H65" s="15">
        <f>SUM(H66)</f>
        <v>26325000</v>
      </c>
      <c r="I65" s="120" t="str">
        <f t="shared" si="22"/>
        <v>TURUN</v>
      </c>
      <c r="J65" s="68">
        <f t="shared" si="1"/>
        <v>-6480000</v>
      </c>
    </row>
    <row r="66" spans="1:10" ht="30" x14ac:dyDescent="0.25">
      <c r="A66" s="62" t="s">
        <v>146</v>
      </c>
      <c r="B66" s="62"/>
      <c r="C66" s="63"/>
      <c r="D66" s="62" t="s">
        <v>148</v>
      </c>
      <c r="E66" s="75">
        <v>32805000</v>
      </c>
      <c r="F66" s="92" t="s">
        <v>149</v>
      </c>
      <c r="G66" s="85" t="s">
        <v>150</v>
      </c>
      <c r="H66" s="84">
        <v>26325000</v>
      </c>
      <c r="I66" s="124" t="str">
        <f t="shared" si="22"/>
        <v>TURUN</v>
      </c>
      <c r="J66" s="68">
        <f t="shared" si="1"/>
        <v>-6480000</v>
      </c>
    </row>
  </sheetData>
  <mergeCells count="14">
    <mergeCell ref="A22:A25"/>
    <mergeCell ref="A32:A34"/>
    <mergeCell ref="A36:A38"/>
    <mergeCell ref="A1:J1"/>
    <mergeCell ref="A2:J2"/>
    <mergeCell ref="A3:J3"/>
    <mergeCell ref="A4:A5"/>
    <mergeCell ref="D4:E4"/>
    <mergeCell ref="I4:J4"/>
    <mergeCell ref="B4:B5"/>
    <mergeCell ref="F4:F5"/>
    <mergeCell ref="G4:G5"/>
    <mergeCell ref="H4:H5"/>
    <mergeCell ref="A18:A20"/>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NAIK" id="{4894AC49-CCAD-4953-9BFA-0DFDA3F16002}">
            <xm:f>NOT(ISERROR(SEARCH(("NAIK"),('D:\Bahan Desk RKA 2022 DPRD\[Rekapitulasi Program Kegiatan 2022 Dinsosnakertrans  Perubahan Paska Komisi D.xlsx]Kegiatan'!#REF!))))</xm:f>
            <x14:dxf>
              <fill>
                <patternFill patternType="solid">
                  <fgColor rgb="FFFF5050"/>
                  <bgColor rgb="FFFF5050"/>
                </patternFill>
              </fill>
            </x14:dxf>
          </x14:cfRule>
          <xm:sqref>I6:I66</xm:sqref>
        </x14:conditionalFormatting>
        <x14:conditionalFormatting xmlns:xm="http://schemas.microsoft.com/office/excel/2006/main">
          <x14:cfRule type="containsText" priority="2" operator="containsText" text="TURUN" id="{558B7867-C7F8-4F18-81FB-E363103AF939}">
            <xm:f>NOT(ISERROR(SEARCH(("TURUN"),('D:\Bahan Desk RKA 2022 DPRD\[Rekapitulasi Program Kegiatan 2022 Dinsosnakertrans  Perubahan Paska Komisi D.xlsx]Kegiatan'!#REF!))))</xm:f>
            <x14:dxf>
              <fill>
                <patternFill patternType="solid">
                  <fgColor rgb="FF66FF33"/>
                  <bgColor rgb="FF66FF33"/>
                </patternFill>
              </fill>
            </x14:dxf>
          </x14:cfRule>
          <xm:sqref>I6:I66</xm:sqref>
        </x14:conditionalFormatting>
        <x14:conditionalFormatting xmlns:xm="http://schemas.microsoft.com/office/excel/2006/main">
          <x14:cfRule type="containsText" priority="3" operator="containsText" text="TETAP" id="{AB3292D6-3E2E-4104-B345-B33EEE25382D}">
            <xm:f>NOT(ISERROR(SEARCH(("TETAP"),('D:\Bahan Desk RKA 2022 DPRD\[Rekapitulasi Program Kegiatan 2022 Dinsosnakertrans  Perubahan Paska Komisi D.xlsx]Kegiatan'!#REF!))))</xm:f>
            <x14:dxf>
              <fill>
                <patternFill patternType="solid">
                  <fgColor rgb="FFFFFF66"/>
                  <bgColor rgb="FFFFFF66"/>
                </patternFill>
              </fill>
            </x14:dxf>
          </x14:cfRule>
          <xm:sqref>I6:I66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4"/>
  <sheetViews>
    <sheetView topLeftCell="A76" zoomScale="80" zoomScaleNormal="80" workbookViewId="0">
      <selection activeCell="M65" sqref="M65"/>
    </sheetView>
  </sheetViews>
  <sheetFormatPr defaultRowHeight="15" x14ac:dyDescent="0.25"/>
  <cols>
    <col min="1" max="1" width="31.140625" customWidth="1"/>
    <col min="2" max="2" width="29" customWidth="1"/>
    <col min="3" max="3" width="12.85546875" hidden="1" customWidth="1"/>
    <col min="4" max="4" width="29.140625" hidden="1" customWidth="1"/>
    <col min="5" max="5" width="22.42578125" hidden="1" customWidth="1"/>
    <col min="6" max="6" width="44.42578125" customWidth="1"/>
    <col min="7" max="7" width="17.42578125" customWidth="1"/>
    <col min="8" max="8" width="22" customWidth="1"/>
    <col min="9" max="9" width="15" hidden="1" customWidth="1"/>
    <col min="10" max="10" width="18.42578125" hidden="1" customWidth="1"/>
    <col min="13" max="13" width="13.85546875" bestFit="1" customWidth="1"/>
  </cols>
  <sheetData>
    <row r="1" spans="1:10" ht="15.75" customHeight="1" x14ac:dyDescent="0.25">
      <c r="A1" s="814" t="s">
        <v>1</v>
      </c>
      <c r="B1" s="818" t="s">
        <v>2</v>
      </c>
      <c r="C1" s="828"/>
      <c r="D1" s="815">
        <v>2021</v>
      </c>
      <c r="E1" s="825"/>
      <c r="F1" s="820" t="s">
        <v>4</v>
      </c>
      <c r="G1" s="820" t="s">
        <v>3</v>
      </c>
      <c r="H1" s="827" t="s">
        <v>326</v>
      </c>
      <c r="I1" s="817"/>
      <c r="J1" s="826"/>
    </row>
    <row r="2" spans="1:10" ht="29.25" customHeight="1" x14ac:dyDescent="0.25">
      <c r="A2" s="824"/>
      <c r="B2" s="819"/>
      <c r="C2" s="829"/>
      <c r="D2" s="58" t="s">
        <v>4</v>
      </c>
      <c r="E2" s="59" t="s">
        <v>5</v>
      </c>
      <c r="F2" s="821"/>
      <c r="G2" s="821"/>
      <c r="H2" s="823"/>
      <c r="I2" s="60" t="s">
        <v>6</v>
      </c>
      <c r="J2" s="60" t="s">
        <v>7</v>
      </c>
    </row>
    <row r="3" spans="1:10" ht="22.5" hidden="1" x14ac:dyDescent="0.25">
      <c r="A3" s="61" t="s">
        <v>8</v>
      </c>
      <c r="B3" s="62"/>
      <c r="C3" s="63"/>
      <c r="D3" s="62"/>
      <c r="E3" s="64">
        <f>E4+E85+E120</f>
        <v>42516831289</v>
      </c>
      <c r="F3" s="65"/>
      <c r="G3" s="66"/>
      <c r="H3" s="67">
        <f>H4+H85+H120</f>
        <v>47374526189</v>
      </c>
      <c r="I3" s="121" t="str">
        <f t="shared" ref="I3:I54" si="0">IF(H3&lt;E3,"TURUN",IF(H3&gt;E3,"NAIK","TETAP"))</f>
        <v>NAIK</v>
      </c>
      <c r="J3" s="68">
        <f t="shared" ref="J3:J66" si="1">H3-E3</f>
        <v>4857694900</v>
      </c>
    </row>
    <row r="4" spans="1:10" ht="22.5" hidden="1" x14ac:dyDescent="0.25">
      <c r="A4" s="1" t="s">
        <v>9</v>
      </c>
      <c r="B4" s="2"/>
      <c r="C4" s="3"/>
      <c r="D4" s="2"/>
      <c r="E4" s="4">
        <f t="shared" ref="E4" si="2">E5+E10+E45+E52+E61+E64</f>
        <v>42516831289</v>
      </c>
      <c r="F4" s="69"/>
      <c r="G4" s="70"/>
      <c r="H4" s="5">
        <f>H5+H10+H45+H52+H61+H64</f>
        <v>47374526189</v>
      </c>
      <c r="I4" s="122" t="str">
        <f t="shared" si="0"/>
        <v>NAIK</v>
      </c>
      <c r="J4" s="68">
        <f t="shared" si="1"/>
        <v>4857694900</v>
      </c>
    </row>
    <row r="5" spans="1:10" ht="15.75" hidden="1" x14ac:dyDescent="0.25">
      <c r="A5" s="6" t="s">
        <v>10</v>
      </c>
      <c r="B5" s="7"/>
      <c r="C5" s="8"/>
      <c r="D5" s="7"/>
      <c r="E5" s="9">
        <f t="shared" ref="E5" si="3">E6</f>
        <v>747479357</v>
      </c>
      <c r="F5" s="71"/>
      <c r="G5" s="72"/>
      <c r="H5" s="10">
        <f>H6</f>
        <v>673105607</v>
      </c>
      <c r="I5" s="119" t="str">
        <f t="shared" si="0"/>
        <v>TURUN</v>
      </c>
      <c r="J5" s="68">
        <f t="shared" si="1"/>
        <v>-74373750</v>
      </c>
    </row>
    <row r="6" spans="1:10" ht="33.75" hidden="1" x14ac:dyDescent="0.25">
      <c r="A6" s="11" t="s">
        <v>11</v>
      </c>
      <c r="B6" s="12" t="s">
        <v>12</v>
      </c>
      <c r="C6" s="13" t="s">
        <v>13</v>
      </c>
      <c r="D6" s="12"/>
      <c r="E6" s="14">
        <f t="shared" ref="E6" si="4">SUM(E7:E9)</f>
        <v>747479357</v>
      </c>
      <c r="F6" s="73"/>
      <c r="G6" s="74">
        <v>0.9</v>
      </c>
      <c r="H6" s="15">
        <f>SUM(H7:H9)</f>
        <v>673105607</v>
      </c>
      <c r="I6" s="120" t="str">
        <f t="shared" si="0"/>
        <v>TURUN</v>
      </c>
      <c r="J6" s="68">
        <f t="shared" si="1"/>
        <v>-74373750</v>
      </c>
    </row>
    <row r="7" spans="1:10" ht="33.75" hidden="1" x14ac:dyDescent="0.25">
      <c r="A7" s="62" t="s">
        <v>14</v>
      </c>
      <c r="B7" s="62"/>
      <c r="C7" s="63"/>
      <c r="D7" s="62" t="s">
        <v>15</v>
      </c>
      <c r="E7" s="75">
        <v>221238750</v>
      </c>
      <c r="F7" s="76" t="s">
        <v>16</v>
      </c>
      <c r="G7" s="77"/>
      <c r="H7" s="78">
        <v>237678750</v>
      </c>
      <c r="I7" s="123" t="str">
        <f t="shared" si="0"/>
        <v>NAIK</v>
      </c>
      <c r="J7" s="68">
        <f t="shared" si="1"/>
        <v>16440000</v>
      </c>
    </row>
    <row r="8" spans="1:10" ht="258.75" hidden="1" x14ac:dyDescent="0.25">
      <c r="A8" s="62" t="s">
        <v>17</v>
      </c>
      <c r="B8" s="62"/>
      <c r="C8" s="63"/>
      <c r="D8" s="62" t="s">
        <v>18</v>
      </c>
      <c r="E8" s="75">
        <v>480280607</v>
      </c>
      <c r="F8" s="79" t="s">
        <v>321</v>
      </c>
      <c r="G8" s="77"/>
      <c r="H8" s="80">
        <v>403506857</v>
      </c>
      <c r="I8" s="124" t="str">
        <f t="shared" si="0"/>
        <v>TURUN</v>
      </c>
      <c r="J8" s="68">
        <f t="shared" si="1"/>
        <v>-76773750</v>
      </c>
    </row>
    <row r="9" spans="1:10" ht="33.75" hidden="1" x14ac:dyDescent="0.25">
      <c r="A9" s="62" t="s">
        <v>19</v>
      </c>
      <c r="B9" s="62"/>
      <c r="C9" s="63"/>
      <c r="D9" s="62" t="s">
        <v>20</v>
      </c>
      <c r="E9" s="75">
        <v>45960000</v>
      </c>
      <c r="F9" s="81" t="s">
        <v>21</v>
      </c>
      <c r="G9" s="77" t="s">
        <v>22</v>
      </c>
      <c r="H9" s="78">
        <v>31920000</v>
      </c>
      <c r="I9" s="124" t="str">
        <f t="shared" si="0"/>
        <v>TURUN</v>
      </c>
      <c r="J9" s="68">
        <f t="shared" si="1"/>
        <v>-14040000</v>
      </c>
    </row>
    <row r="10" spans="1:10" ht="15.75" hidden="1" x14ac:dyDescent="0.25">
      <c r="A10" s="6" t="s">
        <v>23</v>
      </c>
      <c r="B10" s="7"/>
      <c r="C10" s="8"/>
      <c r="D10" s="7"/>
      <c r="E10" s="16">
        <f t="shared" ref="E10" si="5">E11+E41</f>
        <v>10625187570</v>
      </c>
      <c r="F10" s="71"/>
      <c r="G10" s="72"/>
      <c r="H10" s="17">
        <f>H11+H41</f>
        <v>12616661058</v>
      </c>
      <c r="I10" s="125" t="str">
        <f t="shared" si="0"/>
        <v>NAIK</v>
      </c>
      <c r="J10" s="68">
        <f t="shared" si="1"/>
        <v>1991473488</v>
      </c>
    </row>
    <row r="11" spans="1:10" ht="0.75" hidden="1" customHeight="1" x14ac:dyDescent="0.25">
      <c r="A11" s="11" t="s">
        <v>24</v>
      </c>
      <c r="B11" s="12" t="s">
        <v>25</v>
      </c>
      <c r="C11" s="13" t="s">
        <v>26</v>
      </c>
      <c r="D11" s="12"/>
      <c r="E11" s="18">
        <f t="shared" ref="E11" si="6">E15+E19+E23+E24+E25+E29+E32+E33+E36+E39+E40</f>
        <v>4558235496</v>
      </c>
      <c r="F11" s="73"/>
      <c r="G11" s="82"/>
      <c r="H11" s="19">
        <f>H15+H19+H23+H24+H25+H29+H32+H33+H36+H39+H40</f>
        <v>3835525984</v>
      </c>
      <c r="I11" s="120" t="str">
        <f t="shared" si="0"/>
        <v>TURUN</v>
      </c>
      <c r="J11" s="68">
        <f t="shared" si="1"/>
        <v>-722709512</v>
      </c>
    </row>
    <row r="12" spans="1:10" ht="0.75" hidden="1" customHeight="1" x14ac:dyDescent="0.25">
      <c r="A12" s="61"/>
      <c r="B12" s="20"/>
      <c r="C12" s="21"/>
      <c r="D12" s="20" t="s">
        <v>27</v>
      </c>
      <c r="E12" s="22">
        <f t="shared" ref="E12" si="7">E16+E20+E23+E26+E30+E32+E34+E38+E39+E40</f>
        <v>2094427644</v>
      </c>
      <c r="F12" s="65"/>
      <c r="G12" s="66"/>
      <c r="H12" s="23">
        <f>H16+H20+H23+H26+H30+H32+H34+H38+H39+H40</f>
        <v>1444785444</v>
      </c>
      <c r="I12" s="124" t="str">
        <f t="shared" si="0"/>
        <v>TURUN</v>
      </c>
      <c r="J12" s="68">
        <f t="shared" si="1"/>
        <v>-649642200</v>
      </c>
    </row>
    <row r="13" spans="1:10" ht="22.5" hidden="1" x14ac:dyDescent="0.25">
      <c r="A13" s="83"/>
      <c r="B13" s="24"/>
      <c r="C13" s="25"/>
      <c r="D13" s="26" t="s">
        <v>28</v>
      </c>
      <c r="E13" s="27">
        <f t="shared" ref="E13" si="8">E17+E21+E24+E27+E37</f>
        <v>1517813016</v>
      </c>
      <c r="F13" s="65"/>
      <c r="G13" s="66"/>
      <c r="H13" s="28">
        <f>H17+H21+H24+H27+H37</f>
        <v>1538974704</v>
      </c>
      <c r="I13" s="123" t="str">
        <f t="shared" si="0"/>
        <v>NAIK</v>
      </c>
      <c r="J13" s="68">
        <f t="shared" si="1"/>
        <v>21161688</v>
      </c>
    </row>
    <row r="14" spans="1:10" ht="15.75" hidden="1" x14ac:dyDescent="0.25">
      <c r="A14" s="83"/>
      <c r="B14" s="29"/>
      <c r="C14" s="30"/>
      <c r="D14" s="31" t="s">
        <v>29</v>
      </c>
      <c r="E14" s="32">
        <f t="shared" ref="E14" si="9">E18+E22+E28+E31+E35</f>
        <v>945994836</v>
      </c>
      <c r="F14" s="65"/>
      <c r="G14" s="66"/>
      <c r="H14" s="33">
        <f>H18+H22+H28+H31+H35</f>
        <v>851765836</v>
      </c>
      <c r="I14" s="124" t="str">
        <f t="shared" si="0"/>
        <v>TURUN</v>
      </c>
      <c r="J14" s="68">
        <f t="shared" si="1"/>
        <v>-94229000</v>
      </c>
    </row>
    <row r="15" spans="1:10" ht="15.75" hidden="1" x14ac:dyDescent="0.25">
      <c r="A15" s="809" t="s">
        <v>30</v>
      </c>
      <c r="B15" s="62"/>
      <c r="C15" s="63"/>
      <c r="D15" s="62"/>
      <c r="E15" s="75">
        <f t="shared" ref="E15" si="10">SUM(E16:E18)</f>
        <v>1480401416</v>
      </c>
      <c r="F15" s="65"/>
      <c r="G15" s="66"/>
      <c r="H15" s="84">
        <f>SUM(H16:H18)</f>
        <v>1306756960</v>
      </c>
      <c r="I15" s="124" t="str">
        <f t="shared" si="0"/>
        <v>TURUN</v>
      </c>
      <c r="J15" s="68">
        <f t="shared" si="1"/>
        <v>-173644456</v>
      </c>
    </row>
    <row r="16" spans="1:10" ht="22.5" hidden="1" x14ac:dyDescent="0.25">
      <c r="A16" s="810"/>
      <c r="B16" s="62"/>
      <c r="C16" s="63"/>
      <c r="D16" s="62" t="s">
        <v>31</v>
      </c>
      <c r="E16" s="34">
        <v>180000000</v>
      </c>
      <c r="F16" s="62" t="s">
        <v>32</v>
      </c>
      <c r="G16" s="66" t="s">
        <v>33</v>
      </c>
      <c r="H16" s="35">
        <v>108000000</v>
      </c>
      <c r="I16" s="124" t="str">
        <f t="shared" si="0"/>
        <v>TURUN</v>
      </c>
      <c r="J16" s="68">
        <f t="shared" si="1"/>
        <v>-72000000</v>
      </c>
    </row>
    <row r="17" spans="1:10" ht="56.25" hidden="1" x14ac:dyDescent="0.25">
      <c r="A17" s="811"/>
      <c r="B17" s="62"/>
      <c r="C17" s="63"/>
      <c r="D17" s="62" t="s">
        <v>34</v>
      </c>
      <c r="E17" s="36">
        <v>854601416</v>
      </c>
      <c r="F17" s="62" t="s">
        <v>35</v>
      </c>
      <c r="G17" s="85" t="s">
        <v>36</v>
      </c>
      <c r="H17" s="37">
        <v>845313960</v>
      </c>
      <c r="I17" s="124" t="str">
        <f t="shared" si="0"/>
        <v>TURUN</v>
      </c>
      <c r="J17" s="68">
        <f t="shared" si="1"/>
        <v>-9287456</v>
      </c>
    </row>
    <row r="18" spans="1:10" ht="67.5" hidden="1" x14ac:dyDescent="0.25">
      <c r="A18" s="86"/>
      <c r="B18" s="86"/>
      <c r="C18" s="87"/>
      <c r="D18" s="62" t="s">
        <v>37</v>
      </c>
      <c r="E18" s="38">
        <v>445800000</v>
      </c>
      <c r="F18" s="88" t="s">
        <v>38</v>
      </c>
      <c r="G18" s="85" t="s">
        <v>39</v>
      </c>
      <c r="H18" s="39">
        <v>353443000</v>
      </c>
      <c r="I18" s="124" t="str">
        <f t="shared" si="0"/>
        <v>TURUN</v>
      </c>
      <c r="J18" s="68">
        <f t="shared" si="1"/>
        <v>-92357000</v>
      </c>
    </row>
    <row r="19" spans="1:10" ht="15.75" hidden="1" x14ac:dyDescent="0.25">
      <c r="A19" s="809" t="s">
        <v>40</v>
      </c>
      <c r="B19" s="62"/>
      <c r="C19" s="63"/>
      <c r="D19" s="62"/>
      <c r="E19" s="89">
        <f t="shared" ref="E19" si="11">SUM(E20:E22)</f>
        <v>252877000</v>
      </c>
      <c r="F19" s="65"/>
      <c r="G19" s="66"/>
      <c r="H19" s="90">
        <f>SUM(H20:H22)</f>
        <v>178033000</v>
      </c>
      <c r="I19" s="124" t="str">
        <f t="shared" si="0"/>
        <v>TURUN</v>
      </c>
      <c r="J19" s="68">
        <f t="shared" si="1"/>
        <v>-74844000</v>
      </c>
    </row>
    <row r="20" spans="1:10" ht="25.5" hidden="1" x14ac:dyDescent="0.25">
      <c r="A20" s="810"/>
      <c r="B20" s="62"/>
      <c r="C20" s="63"/>
      <c r="D20" s="62" t="s">
        <v>41</v>
      </c>
      <c r="E20" s="40">
        <v>10000000</v>
      </c>
      <c r="F20" s="91" t="s">
        <v>42</v>
      </c>
      <c r="G20" s="65" t="s">
        <v>33</v>
      </c>
      <c r="H20" s="41">
        <v>4000000</v>
      </c>
      <c r="I20" s="124" t="str">
        <f t="shared" si="0"/>
        <v>TURUN</v>
      </c>
      <c r="J20" s="68">
        <f t="shared" si="1"/>
        <v>-6000000</v>
      </c>
    </row>
    <row r="21" spans="1:10" ht="45" hidden="1" x14ac:dyDescent="0.25">
      <c r="A21" s="810"/>
      <c r="B21" s="62"/>
      <c r="C21" s="63"/>
      <c r="D21" s="62" t="s">
        <v>43</v>
      </c>
      <c r="E21" s="42">
        <v>164469000</v>
      </c>
      <c r="F21" s="88" t="s">
        <v>44</v>
      </c>
      <c r="G21" s="85" t="s">
        <v>36</v>
      </c>
      <c r="H21" s="43">
        <v>106063000</v>
      </c>
      <c r="I21" s="124" t="str">
        <f t="shared" si="0"/>
        <v>TURUN</v>
      </c>
      <c r="J21" s="68">
        <f t="shared" si="1"/>
        <v>-58406000</v>
      </c>
    </row>
    <row r="22" spans="1:10" ht="44.25" hidden="1" customHeight="1" x14ac:dyDescent="0.25">
      <c r="A22" s="811"/>
      <c r="B22" s="62"/>
      <c r="C22" s="63"/>
      <c r="D22" s="62" t="s">
        <v>45</v>
      </c>
      <c r="E22" s="44">
        <v>78408000</v>
      </c>
      <c r="F22" s="88" t="s">
        <v>46</v>
      </c>
      <c r="G22" s="85" t="s">
        <v>39</v>
      </c>
      <c r="H22" s="45">
        <v>67970000</v>
      </c>
      <c r="I22" s="124" t="str">
        <f t="shared" si="0"/>
        <v>TURUN</v>
      </c>
      <c r="J22" s="68">
        <f t="shared" si="1"/>
        <v>-10438000</v>
      </c>
    </row>
    <row r="23" spans="1:10" ht="22.5" hidden="1" x14ac:dyDescent="0.25">
      <c r="A23" s="62" t="s">
        <v>47</v>
      </c>
      <c r="B23" s="62"/>
      <c r="C23" s="63"/>
      <c r="D23" s="62" t="s">
        <v>48</v>
      </c>
      <c r="E23" s="34">
        <v>55000000</v>
      </c>
      <c r="F23" s="88" t="s">
        <v>49</v>
      </c>
      <c r="G23" s="65" t="s">
        <v>50</v>
      </c>
      <c r="H23" s="35">
        <v>55000000</v>
      </c>
      <c r="I23" s="127" t="str">
        <f t="shared" si="0"/>
        <v>TETAP</v>
      </c>
      <c r="J23" s="68">
        <f t="shared" si="1"/>
        <v>0</v>
      </c>
    </row>
    <row r="24" spans="1:10" ht="33.75" hidden="1" x14ac:dyDescent="0.25">
      <c r="A24" s="62" t="s">
        <v>51</v>
      </c>
      <c r="B24" s="62"/>
      <c r="C24" s="63"/>
      <c r="D24" s="62" t="s">
        <v>52</v>
      </c>
      <c r="E24" s="36">
        <v>12800000</v>
      </c>
      <c r="F24" s="88" t="s">
        <v>53</v>
      </c>
      <c r="G24" s="85" t="s">
        <v>54</v>
      </c>
      <c r="H24" s="37">
        <v>2400000</v>
      </c>
      <c r="I24" s="124" t="str">
        <f t="shared" si="0"/>
        <v>TURUN</v>
      </c>
      <c r="J24" s="68">
        <f t="shared" si="1"/>
        <v>-10400000</v>
      </c>
    </row>
    <row r="25" spans="1:10" ht="22.5" hidden="1" x14ac:dyDescent="0.25">
      <c r="A25" s="62" t="s">
        <v>55</v>
      </c>
      <c r="B25" s="62"/>
      <c r="C25" s="63"/>
      <c r="D25" s="62"/>
      <c r="E25" s="75">
        <f t="shared" ref="E25" si="12">SUM(E26:E28)</f>
        <v>1600802080</v>
      </c>
      <c r="F25" s="65"/>
      <c r="G25" s="66"/>
      <c r="H25" s="84">
        <f>SUM(H26:H28)</f>
        <v>1255464024</v>
      </c>
      <c r="I25" s="124" t="str">
        <f t="shared" si="0"/>
        <v>TURUN</v>
      </c>
      <c r="J25" s="68">
        <f t="shared" si="1"/>
        <v>-345338056</v>
      </c>
    </row>
    <row r="26" spans="1:10" ht="146.25" hidden="1" x14ac:dyDescent="0.25">
      <c r="A26" s="62"/>
      <c r="B26" s="62"/>
      <c r="C26" s="63"/>
      <c r="D26" s="62" t="s">
        <v>56</v>
      </c>
      <c r="E26" s="34">
        <v>1111367480</v>
      </c>
      <c r="F26" s="62" t="s">
        <v>57</v>
      </c>
      <c r="G26" s="62" t="s">
        <v>58</v>
      </c>
      <c r="H26" s="35">
        <v>653702480</v>
      </c>
      <c r="I26" s="124" t="str">
        <f t="shared" si="0"/>
        <v>TURUN</v>
      </c>
      <c r="J26" s="68">
        <f t="shared" si="1"/>
        <v>-457665000</v>
      </c>
    </row>
    <row r="27" spans="1:10" ht="33.75" hidden="1" x14ac:dyDescent="0.25">
      <c r="A27" s="62"/>
      <c r="B27" s="62"/>
      <c r="C27" s="63"/>
      <c r="D27" s="62" t="s">
        <v>59</v>
      </c>
      <c r="E27" s="36">
        <v>448034600</v>
      </c>
      <c r="F27" s="92" t="s">
        <v>60</v>
      </c>
      <c r="G27" s="85" t="s">
        <v>36</v>
      </c>
      <c r="H27" s="37">
        <v>548261544</v>
      </c>
      <c r="I27" s="123" t="str">
        <f t="shared" si="0"/>
        <v>NAIK</v>
      </c>
      <c r="J27" s="68">
        <f t="shared" si="1"/>
        <v>100226944</v>
      </c>
    </row>
    <row r="28" spans="1:10" ht="56.25" hidden="1" x14ac:dyDescent="0.25">
      <c r="A28" s="62"/>
      <c r="B28" s="62"/>
      <c r="C28" s="63"/>
      <c r="D28" s="62" t="s">
        <v>61</v>
      </c>
      <c r="E28" s="38">
        <v>41400000</v>
      </c>
      <c r="F28" s="92" t="s">
        <v>62</v>
      </c>
      <c r="G28" s="85" t="s">
        <v>39</v>
      </c>
      <c r="H28" s="39">
        <v>53500000</v>
      </c>
      <c r="I28" s="123" t="str">
        <f t="shared" si="0"/>
        <v>NAIK</v>
      </c>
      <c r="J28" s="68">
        <f t="shared" si="1"/>
        <v>12100000</v>
      </c>
    </row>
    <row r="29" spans="1:10" ht="15.75" hidden="1" x14ac:dyDescent="0.25">
      <c r="A29" s="809" t="s">
        <v>63</v>
      </c>
      <c r="B29" s="62"/>
      <c r="C29" s="63"/>
      <c r="D29" s="62"/>
      <c r="E29" s="75">
        <f t="shared" ref="E29" si="13">SUM(E30:E31)</f>
        <v>399794168</v>
      </c>
      <c r="F29" s="65"/>
      <c r="G29" s="66"/>
      <c r="H29" s="84">
        <f>SUM(H30:H31)</f>
        <v>306360668</v>
      </c>
      <c r="I29" s="124" t="str">
        <f t="shared" si="0"/>
        <v>TURUN</v>
      </c>
      <c r="J29" s="68">
        <f t="shared" si="1"/>
        <v>-93433500</v>
      </c>
    </row>
    <row r="30" spans="1:10" ht="157.5" hidden="1" x14ac:dyDescent="0.25">
      <c r="A30" s="810"/>
      <c r="B30" s="62"/>
      <c r="C30" s="63"/>
      <c r="D30" s="62" t="s">
        <v>64</v>
      </c>
      <c r="E30" s="34">
        <v>218061332</v>
      </c>
      <c r="F30" s="62" t="s">
        <v>65</v>
      </c>
      <c r="G30" s="93" t="s">
        <v>66</v>
      </c>
      <c r="H30" s="35">
        <v>124627832</v>
      </c>
      <c r="I30" s="124" t="str">
        <f t="shared" si="0"/>
        <v>TURUN</v>
      </c>
      <c r="J30" s="68">
        <f t="shared" si="1"/>
        <v>-93433500</v>
      </c>
    </row>
    <row r="31" spans="1:10" ht="24.75" hidden="1" customHeight="1" x14ac:dyDescent="0.25">
      <c r="A31" s="811"/>
      <c r="B31" s="62"/>
      <c r="C31" s="63"/>
      <c r="D31" s="62" t="s">
        <v>61</v>
      </c>
      <c r="E31" s="38">
        <v>181732836</v>
      </c>
      <c r="F31" s="92" t="s">
        <v>62</v>
      </c>
      <c r="G31" s="85" t="s">
        <v>39</v>
      </c>
      <c r="H31" s="39">
        <v>181732836</v>
      </c>
      <c r="I31" s="127" t="str">
        <f t="shared" si="0"/>
        <v>TETAP</v>
      </c>
      <c r="J31" s="68">
        <f t="shared" si="1"/>
        <v>0</v>
      </c>
    </row>
    <row r="32" spans="1:10" ht="0.75" hidden="1" customHeight="1" x14ac:dyDescent="0.25">
      <c r="A32" s="62" t="s">
        <v>67</v>
      </c>
      <c r="B32" s="62"/>
      <c r="C32" s="63"/>
      <c r="D32" s="62" t="s">
        <v>68</v>
      </c>
      <c r="E32" s="34">
        <v>12650000</v>
      </c>
      <c r="F32" s="62" t="s">
        <v>69</v>
      </c>
      <c r="G32" s="65" t="s">
        <v>70</v>
      </c>
      <c r="H32" s="35">
        <v>15350000</v>
      </c>
      <c r="I32" s="123" t="str">
        <f t="shared" si="0"/>
        <v>NAIK</v>
      </c>
      <c r="J32" s="68">
        <f t="shared" si="1"/>
        <v>2700000</v>
      </c>
    </row>
    <row r="33" spans="1:10" ht="15.75" hidden="1" x14ac:dyDescent="0.25">
      <c r="A33" s="809" t="s">
        <v>71</v>
      </c>
      <c r="B33" s="62"/>
      <c r="C33" s="63"/>
      <c r="D33" s="62"/>
      <c r="E33" s="75">
        <f t="shared" ref="E33" si="14">SUM(E34:E35)</f>
        <v>612772832</v>
      </c>
      <c r="F33" s="65"/>
      <c r="G33" s="66"/>
      <c r="H33" s="84">
        <f>SUM(H34:H35)</f>
        <v>636395132</v>
      </c>
      <c r="I33" s="123" t="str">
        <f t="shared" si="0"/>
        <v>NAIK</v>
      </c>
      <c r="J33" s="68">
        <f t="shared" si="1"/>
        <v>23622300</v>
      </c>
    </row>
    <row r="34" spans="1:10" ht="157.5" hidden="1" x14ac:dyDescent="0.25">
      <c r="A34" s="810"/>
      <c r="B34" s="62"/>
      <c r="C34" s="63"/>
      <c r="D34" s="62" t="s">
        <v>72</v>
      </c>
      <c r="E34" s="34">
        <v>414118832</v>
      </c>
      <c r="F34" s="94" t="s">
        <v>73</v>
      </c>
      <c r="G34" s="94" t="s">
        <v>74</v>
      </c>
      <c r="H34" s="35">
        <v>441275132</v>
      </c>
      <c r="I34" s="123" t="str">
        <f t="shared" si="0"/>
        <v>NAIK</v>
      </c>
      <c r="J34" s="68">
        <f t="shared" si="1"/>
        <v>27156300</v>
      </c>
    </row>
    <row r="35" spans="1:10" ht="0.75" hidden="1" customHeight="1" x14ac:dyDescent="0.25">
      <c r="A35" s="811"/>
      <c r="B35" s="62"/>
      <c r="C35" s="63"/>
      <c r="D35" s="62" t="s">
        <v>75</v>
      </c>
      <c r="E35" s="38">
        <v>198654000</v>
      </c>
      <c r="F35" s="92" t="s">
        <v>76</v>
      </c>
      <c r="G35" s="85" t="s">
        <v>77</v>
      </c>
      <c r="H35" s="39">
        <v>195120000</v>
      </c>
      <c r="I35" s="124" t="str">
        <f t="shared" si="0"/>
        <v>TURUN</v>
      </c>
      <c r="J35" s="68">
        <f t="shared" si="1"/>
        <v>-3534000</v>
      </c>
    </row>
    <row r="36" spans="1:10" ht="22.5" hidden="1" x14ac:dyDescent="0.25">
      <c r="A36" s="62" t="s">
        <v>78</v>
      </c>
      <c r="B36" s="62"/>
      <c r="C36" s="63"/>
      <c r="D36" s="62"/>
      <c r="E36" s="75">
        <f t="shared" ref="E36" si="15">SUM(E37:E38)</f>
        <v>118108000</v>
      </c>
      <c r="F36" s="65"/>
      <c r="G36" s="66"/>
      <c r="H36" s="84">
        <f>SUM(H37:H38)</f>
        <v>66736200</v>
      </c>
      <c r="I36" s="124" t="str">
        <f t="shared" si="0"/>
        <v>TURUN</v>
      </c>
      <c r="J36" s="68">
        <f t="shared" si="1"/>
        <v>-51371800</v>
      </c>
    </row>
    <row r="37" spans="1:10" ht="56.25" hidden="1" x14ac:dyDescent="0.25">
      <c r="A37" s="62"/>
      <c r="B37" s="62"/>
      <c r="C37" s="63"/>
      <c r="D37" s="62" t="s">
        <v>79</v>
      </c>
      <c r="E37" s="36">
        <v>37908000</v>
      </c>
      <c r="F37" s="92" t="s">
        <v>80</v>
      </c>
      <c r="G37" s="85" t="s">
        <v>36</v>
      </c>
      <c r="H37" s="37">
        <v>36936200</v>
      </c>
      <c r="I37" s="124" t="str">
        <f t="shared" si="0"/>
        <v>TURUN</v>
      </c>
      <c r="J37" s="68">
        <f t="shared" si="1"/>
        <v>-971800</v>
      </c>
    </row>
    <row r="38" spans="1:10" ht="101.25" hidden="1" x14ac:dyDescent="0.25">
      <c r="A38" s="62"/>
      <c r="B38" s="62"/>
      <c r="C38" s="63"/>
      <c r="D38" s="62" t="s">
        <v>81</v>
      </c>
      <c r="E38" s="34">
        <v>80200000</v>
      </c>
      <c r="F38" s="95" t="s">
        <v>82</v>
      </c>
      <c r="G38" s="66" t="s">
        <v>83</v>
      </c>
      <c r="H38" s="35">
        <v>29800000</v>
      </c>
      <c r="I38" s="124" t="str">
        <f t="shared" si="0"/>
        <v>TURUN</v>
      </c>
      <c r="J38" s="68">
        <f t="shared" si="1"/>
        <v>-50400000</v>
      </c>
    </row>
    <row r="39" spans="1:10" ht="22.5" hidden="1" x14ac:dyDescent="0.25">
      <c r="A39" s="62" t="s">
        <v>84</v>
      </c>
      <c r="B39" s="62"/>
      <c r="C39" s="63"/>
      <c r="D39" s="62" t="s">
        <v>85</v>
      </c>
      <c r="E39" s="34">
        <v>8770000</v>
      </c>
      <c r="F39" s="62" t="s">
        <v>86</v>
      </c>
      <c r="G39" s="66" t="s">
        <v>70</v>
      </c>
      <c r="H39" s="35">
        <v>8770000</v>
      </c>
      <c r="I39" s="127" t="str">
        <f t="shared" si="0"/>
        <v>TETAP</v>
      </c>
      <c r="J39" s="68">
        <f t="shared" si="1"/>
        <v>0</v>
      </c>
    </row>
    <row r="40" spans="1:10" ht="21.75" hidden="1" customHeight="1" x14ac:dyDescent="0.25">
      <c r="A40" s="62" t="s">
        <v>87</v>
      </c>
      <c r="B40" s="62"/>
      <c r="C40" s="63"/>
      <c r="D40" s="62" t="s">
        <v>88</v>
      </c>
      <c r="E40" s="34">
        <v>4260000</v>
      </c>
      <c r="F40" s="62" t="s">
        <v>89</v>
      </c>
      <c r="G40" s="66" t="s">
        <v>90</v>
      </c>
      <c r="H40" s="35">
        <v>4260000</v>
      </c>
      <c r="I40" s="127" t="str">
        <f t="shared" si="0"/>
        <v>TETAP</v>
      </c>
      <c r="J40" s="68">
        <f t="shared" si="1"/>
        <v>0</v>
      </c>
    </row>
    <row r="41" spans="1:10" ht="78.75" hidden="1" x14ac:dyDescent="0.25">
      <c r="A41" s="11" t="s">
        <v>91</v>
      </c>
      <c r="B41" s="12" t="s">
        <v>25</v>
      </c>
      <c r="C41" s="13" t="s">
        <v>26</v>
      </c>
      <c r="D41" s="12"/>
      <c r="E41" s="14">
        <f t="shared" ref="E41" si="16">SUM(E42:E44)</f>
        <v>6066952074</v>
      </c>
      <c r="F41" s="73"/>
      <c r="G41" s="82"/>
      <c r="H41" s="15">
        <f>SUM(H42:H44)</f>
        <v>8781135074</v>
      </c>
      <c r="I41" s="126" t="str">
        <f t="shared" si="0"/>
        <v>NAIK</v>
      </c>
      <c r="J41" s="68">
        <f t="shared" si="1"/>
        <v>2714183000</v>
      </c>
    </row>
    <row r="42" spans="1:10" ht="147" hidden="1" x14ac:dyDescent="0.25">
      <c r="A42" s="62" t="s">
        <v>78</v>
      </c>
      <c r="B42" s="62"/>
      <c r="C42" s="63"/>
      <c r="D42" s="62" t="s">
        <v>92</v>
      </c>
      <c r="E42" s="75">
        <v>4313040242</v>
      </c>
      <c r="F42" s="96" t="s">
        <v>93</v>
      </c>
      <c r="G42" s="97" t="s">
        <v>94</v>
      </c>
      <c r="H42" s="84">
        <v>7395001242</v>
      </c>
      <c r="I42" s="123" t="str">
        <f t="shared" si="0"/>
        <v>NAIK</v>
      </c>
      <c r="J42" s="68">
        <f t="shared" si="1"/>
        <v>3081961000</v>
      </c>
    </row>
    <row r="43" spans="1:10" ht="102" hidden="1" customHeight="1" x14ac:dyDescent="0.25">
      <c r="A43" s="62" t="s">
        <v>55</v>
      </c>
      <c r="B43" s="62"/>
      <c r="C43" s="63"/>
      <c r="D43" s="62" t="s">
        <v>95</v>
      </c>
      <c r="E43" s="34">
        <v>1692425000</v>
      </c>
      <c r="F43" s="62" t="s">
        <v>96</v>
      </c>
      <c r="G43" s="62" t="s">
        <v>97</v>
      </c>
      <c r="H43" s="35">
        <v>1318122000</v>
      </c>
      <c r="I43" s="124" t="str">
        <f t="shared" si="0"/>
        <v>TURUN</v>
      </c>
      <c r="J43" s="68">
        <f t="shared" si="1"/>
        <v>-374303000</v>
      </c>
    </row>
    <row r="44" spans="1:10" ht="90" hidden="1" x14ac:dyDescent="0.25">
      <c r="A44" s="62" t="s">
        <v>71</v>
      </c>
      <c r="B44" s="62"/>
      <c r="C44" s="63"/>
      <c r="D44" s="62" t="s">
        <v>98</v>
      </c>
      <c r="E44" s="75">
        <v>61486832</v>
      </c>
      <c r="F44" s="62" t="s">
        <v>99</v>
      </c>
      <c r="G44" s="62" t="s">
        <v>100</v>
      </c>
      <c r="H44" s="84">
        <v>68011832</v>
      </c>
      <c r="I44" s="123" t="str">
        <f t="shared" si="0"/>
        <v>NAIK</v>
      </c>
      <c r="J44" s="68">
        <f t="shared" si="1"/>
        <v>6525000</v>
      </c>
    </row>
    <row r="45" spans="1:10" ht="22.5" hidden="1" x14ac:dyDescent="0.25">
      <c r="A45" s="6" t="s">
        <v>101</v>
      </c>
      <c r="B45" s="7"/>
      <c r="C45" s="8"/>
      <c r="D45" s="7"/>
      <c r="E45" s="9">
        <f t="shared" ref="E45" si="17">E46+E48</f>
        <v>17160417303</v>
      </c>
      <c r="F45" s="71"/>
      <c r="G45" s="72"/>
      <c r="H45" s="10">
        <f>H46+H48</f>
        <v>18558731492</v>
      </c>
      <c r="I45" s="125" t="str">
        <f t="shared" si="0"/>
        <v>NAIK</v>
      </c>
      <c r="J45" s="68">
        <f t="shared" si="1"/>
        <v>1398314189</v>
      </c>
    </row>
    <row r="46" spans="1:10" ht="33.75" hidden="1" x14ac:dyDescent="0.25">
      <c r="A46" s="11" t="s">
        <v>102</v>
      </c>
      <c r="B46" s="12" t="s">
        <v>103</v>
      </c>
      <c r="C46" s="46">
        <v>1</v>
      </c>
      <c r="D46" s="12"/>
      <c r="E46" s="14">
        <f t="shared" ref="E46" si="18">E47</f>
        <v>12450000</v>
      </c>
      <c r="F46" s="73"/>
      <c r="G46" s="82"/>
      <c r="H46" s="15">
        <f>H47</f>
        <v>16500000</v>
      </c>
      <c r="I46" s="126" t="str">
        <f t="shared" si="0"/>
        <v>NAIK</v>
      </c>
      <c r="J46" s="68">
        <f t="shared" si="1"/>
        <v>4050000</v>
      </c>
    </row>
    <row r="47" spans="1:10" ht="33.75" hidden="1" x14ac:dyDescent="0.25">
      <c r="A47" s="62" t="s">
        <v>104</v>
      </c>
      <c r="B47" s="62"/>
      <c r="C47" s="63"/>
      <c r="D47" s="62" t="s">
        <v>105</v>
      </c>
      <c r="E47" s="75">
        <v>12450000</v>
      </c>
      <c r="F47" s="98" t="s">
        <v>106</v>
      </c>
      <c r="G47" s="66" t="s">
        <v>107</v>
      </c>
      <c r="H47" s="84">
        <v>16500000</v>
      </c>
      <c r="I47" s="123" t="str">
        <f t="shared" si="0"/>
        <v>NAIK</v>
      </c>
      <c r="J47" s="68">
        <f t="shared" si="1"/>
        <v>4050000</v>
      </c>
    </row>
    <row r="48" spans="1:10" ht="45" hidden="1" x14ac:dyDescent="0.25">
      <c r="A48" s="11" t="s">
        <v>108</v>
      </c>
      <c r="B48" s="12" t="s">
        <v>109</v>
      </c>
      <c r="C48" s="13" t="s">
        <v>110</v>
      </c>
      <c r="D48" s="12"/>
      <c r="E48" s="14">
        <f t="shared" ref="E48" si="19">SUM(E49:E51)</f>
        <v>17147967303</v>
      </c>
      <c r="F48" s="73"/>
      <c r="G48" s="82"/>
      <c r="H48" s="15">
        <f>SUM(H49:H51)</f>
        <v>18542231492</v>
      </c>
      <c r="I48" s="126" t="str">
        <f t="shared" si="0"/>
        <v>NAIK</v>
      </c>
      <c r="J48" s="68">
        <f t="shared" si="1"/>
        <v>1394264189</v>
      </c>
    </row>
    <row r="49" spans="1:13" ht="62.25" hidden="1" customHeight="1" x14ac:dyDescent="0.25">
      <c r="A49" s="62" t="s">
        <v>111</v>
      </c>
      <c r="B49" s="62"/>
      <c r="C49" s="63"/>
      <c r="D49" s="62" t="s">
        <v>112</v>
      </c>
      <c r="E49" s="75">
        <v>1427734589</v>
      </c>
      <c r="F49" s="94" t="s">
        <v>113</v>
      </c>
      <c r="G49" s="62" t="s">
        <v>114</v>
      </c>
      <c r="H49" s="84">
        <v>1608353704</v>
      </c>
      <c r="I49" s="123" t="str">
        <f t="shared" si="0"/>
        <v>NAIK</v>
      </c>
      <c r="J49" s="68">
        <f t="shared" si="1"/>
        <v>180619115</v>
      </c>
    </row>
    <row r="50" spans="1:13" ht="0.75" hidden="1" customHeight="1" x14ac:dyDescent="0.25">
      <c r="A50" s="62" t="s">
        <v>115</v>
      </c>
      <c r="B50" s="62"/>
      <c r="C50" s="63"/>
      <c r="D50" s="62" t="s">
        <v>116</v>
      </c>
      <c r="E50" s="75">
        <v>15516017714</v>
      </c>
      <c r="F50" s="94" t="s">
        <v>322</v>
      </c>
      <c r="G50" s="99" t="s">
        <v>117</v>
      </c>
      <c r="H50" s="84">
        <v>16610312788</v>
      </c>
      <c r="I50" s="123" t="str">
        <f t="shared" si="0"/>
        <v>NAIK</v>
      </c>
      <c r="J50" s="68">
        <f t="shared" si="1"/>
        <v>1094295074</v>
      </c>
    </row>
    <row r="51" spans="1:13" ht="48.75" hidden="1" customHeight="1" x14ac:dyDescent="0.25">
      <c r="A51" s="62" t="s">
        <v>118</v>
      </c>
      <c r="B51" s="62"/>
      <c r="C51" s="63"/>
      <c r="D51" s="62" t="s">
        <v>119</v>
      </c>
      <c r="E51" s="75">
        <v>204215000</v>
      </c>
      <c r="F51" s="100" t="s">
        <v>120</v>
      </c>
      <c r="G51" s="101" t="s">
        <v>121</v>
      </c>
      <c r="H51" s="84">
        <v>323565000</v>
      </c>
      <c r="I51" s="123" t="str">
        <f t="shared" si="0"/>
        <v>NAIK</v>
      </c>
      <c r="J51" s="68">
        <f t="shared" si="1"/>
        <v>119350000</v>
      </c>
    </row>
    <row r="52" spans="1:13" ht="14.25" hidden="1" customHeight="1" x14ac:dyDescent="0.25">
      <c r="A52" s="6" t="s">
        <v>122</v>
      </c>
      <c r="B52" s="7"/>
      <c r="C52" s="8"/>
      <c r="D52" s="7"/>
      <c r="E52" s="9">
        <f t="shared" ref="E52" si="20">E53+E58</f>
        <v>271398832</v>
      </c>
      <c r="F52" s="71"/>
      <c r="G52" s="72"/>
      <c r="H52" s="10">
        <f>H53+H58</f>
        <v>111271832</v>
      </c>
      <c r="I52" s="119" t="str">
        <f t="shared" si="0"/>
        <v>TURUN</v>
      </c>
      <c r="J52" s="68">
        <f t="shared" si="1"/>
        <v>-160127000</v>
      </c>
    </row>
    <row r="53" spans="1:13" ht="22.5" hidden="1" x14ac:dyDescent="0.25">
      <c r="A53" s="11" t="s">
        <v>123</v>
      </c>
      <c r="B53" s="12" t="s">
        <v>124</v>
      </c>
      <c r="C53" s="46">
        <v>1</v>
      </c>
      <c r="D53" s="12"/>
      <c r="E53" s="14">
        <f t="shared" ref="E53" si="21">SUM(E54:E57)</f>
        <v>97204832</v>
      </c>
      <c r="F53" s="73"/>
      <c r="G53" s="82"/>
      <c r="H53" s="15">
        <f>SUM(H54:H57)</f>
        <v>85821832</v>
      </c>
      <c r="I53" s="120" t="str">
        <f t="shared" si="0"/>
        <v>TURUN</v>
      </c>
      <c r="J53" s="68">
        <f t="shared" si="1"/>
        <v>-11383000</v>
      </c>
    </row>
    <row r="54" spans="1:13" ht="22.5" hidden="1" x14ac:dyDescent="0.25">
      <c r="A54" s="62" t="s">
        <v>125</v>
      </c>
      <c r="B54" s="62"/>
      <c r="C54" s="63"/>
      <c r="D54" s="62" t="s">
        <v>126</v>
      </c>
      <c r="E54" s="89">
        <v>84854832</v>
      </c>
      <c r="F54" s="62" t="s">
        <v>127</v>
      </c>
      <c r="G54" s="85" t="s">
        <v>128</v>
      </c>
      <c r="H54" s="90">
        <v>84381832</v>
      </c>
      <c r="I54" s="124" t="str">
        <f t="shared" si="0"/>
        <v>TURUN</v>
      </c>
      <c r="J54" s="68">
        <f t="shared" si="1"/>
        <v>-473000</v>
      </c>
    </row>
    <row r="55" spans="1:13" ht="22.5" hidden="1" x14ac:dyDescent="0.25">
      <c r="A55" s="76" t="s">
        <v>40</v>
      </c>
      <c r="B55" s="62"/>
      <c r="C55" s="63"/>
      <c r="D55" s="62" t="s">
        <v>129</v>
      </c>
      <c r="E55" s="89">
        <v>9200000</v>
      </c>
      <c r="F55" s="62"/>
      <c r="G55" s="66"/>
      <c r="H55" s="90"/>
      <c r="I55" s="124"/>
      <c r="J55" s="68">
        <f t="shared" si="1"/>
        <v>-9200000</v>
      </c>
    </row>
    <row r="56" spans="1:13" ht="33.75" hidden="1" x14ac:dyDescent="0.25">
      <c r="A56" s="62" t="s">
        <v>130</v>
      </c>
      <c r="B56" s="62"/>
      <c r="C56" s="63"/>
      <c r="D56" s="62" t="s">
        <v>131</v>
      </c>
      <c r="E56" s="75">
        <v>1575000</v>
      </c>
      <c r="F56" s="62" t="s">
        <v>132</v>
      </c>
      <c r="G56" s="85" t="s">
        <v>133</v>
      </c>
      <c r="H56" s="84">
        <v>720000</v>
      </c>
      <c r="I56" s="124" t="str">
        <f t="shared" ref="I56:I84" si="22">IF(H56&lt;E56,"TURUN",IF(H56&gt;E56,"NAIK","TETAP"))</f>
        <v>TURUN</v>
      </c>
      <c r="J56" s="68">
        <f t="shared" si="1"/>
        <v>-855000</v>
      </c>
    </row>
    <row r="57" spans="1:13" ht="22.5" hidden="1" x14ac:dyDescent="0.25">
      <c r="A57" s="62" t="s">
        <v>134</v>
      </c>
      <c r="B57" s="62"/>
      <c r="C57" s="63"/>
      <c r="D57" s="62" t="s">
        <v>135</v>
      </c>
      <c r="E57" s="75">
        <v>1575000</v>
      </c>
      <c r="F57" s="62" t="s">
        <v>136</v>
      </c>
      <c r="G57" s="85" t="s">
        <v>133</v>
      </c>
      <c r="H57" s="84">
        <v>720000</v>
      </c>
      <c r="I57" s="124" t="str">
        <f t="shared" si="22"/>
        <v>TURUN</v>
      </c>
      <c r="J57" s="68">
        <f t="shared" si="1"/>
        <v>-855000</v>
      </c>
    </row>
    <row r="58" spans="1:13" ht="6" hidden="1" customHeight="1" x14ac:dyDescent="0.25">
      <c r="A58" s="11" t="s">
        <v>137</v>
      </c>
      <c r="B58" s="12" t="s">
        <v>124</v>
      </c>
      <c r="C58" s="46">
        <v>1</v>
      </c>
      <c r="D58" s="12"/>
      <c r="E58" s="14">
        <f t="shared" ref="E58" si="23">SUM(E59:E60)</f>
        <v>174194000</v>
      </c>
      <c r="F58" s="73"/>
      <c r="G58" s="82"/>
      <c r="H58" s="15">
        <f>SUM(H59:H60)</f>
        <v>25450000</v>
      </c>
      <c r="I58" s="120" t="str">
        <f t="shared" si="22"/>
        <v>TURUN</v>
      </c>
      <c r="J58" s="68">
        <f t="shared" si="1"/>
        <v>-148744000</v>
      </c>
    </row>
    <row r="59" spans="1:13" ht="22.5" hidden="1" x14ac:dyDescent="0.25">
      <c r="A59" s="62" t="s">
        <v>138</v>
      </c>
      <c r="B59" s="62"/>
      <c r="C59" s="63"/>
      <c r="D59" s="62" t="s">
        <v>139</v>
      </c>
      <c r="E59" s="75">
        <v>13977000</v>
      </c>
      <c r="F59" s="62" t="s">
        <v>139</v>
      </c>
      <c r="G59" s="85" t="s">
        <v>140</v>
      </c>
      <c r="H59" s="84">
        <v>2160000</v>
      </c>
      <c r="I59" s="124" t="str">
        <f t="shared" si="22"/>
        <v>TURUN</v>
      </c>
      <c r="J59" s="68">
        <f t="shared" si="1"/>
        <v>-11817000</v>
      </c>
    </row>
    <row r="60" spans="1:13" ht="86.25" hidden="1" x14ac:dyDescent="0.25">
      <c r="A60" s="62" t="s">
        <v>141</v>
      </c>
      <c r="B60" s="62"/>
      <c r="C60" s="63"/>
      <c r="D60" s="62" t="s">
        <v>142</v>
      </c>
      <c r="E60" s="75">
        <v>160217000</v>
      </c>
      <c r="F60" s="94" t="s">
        <v>143</v>
      </c>
      <c r="G60" s="99" t="s">
        <v>144</v>
      </c>
      <c r="H60" s="84">
        <v>23290000</v>
      </c>
      <c r="I60" s="124" t="str">
        <f t="shared" si="22"/>
        <v>TURUN</v>
      </c>
      <c r="J60" s="68">
        <f t="shared" si="1"/>
        <v>-136927000</v>
      </c>
    </row>
    <row r="61" spans="1:13" ht="22.5" hidden="1" x14ac:dyDescent="0.25">
      <c r="A61" s="6" t="s">
        <v>145</v>
      </c>
      <c r="B61" s="7"/>
      <c r="C61" s="8"/>
      <c r="D61" s="7"/>
      <c r="E61" s="9">
        <f t="shared" ref="E61" si="24">E62</f>
        <v>32805000</v>
      </c>
      <c r="F61" s="71"/>
      <c r="G61" s="72"/>
      <c r="H61" s="10">
        <f>H62</f>
        <v>26325000</v>
      </c>
      <c r="I61" s="119" t="str">
        <f t="shared" si="22"/>
        <v>TURUN</v>
      </c>
      <c r="J61" s="68">
        <f t="shared" si="1"/>
        <v>-6480000</v>
      </c>
    </row>
    <row r="62" spans="1:13" ht="22.5" hidden="1" x14ac:dyDescent="0.25">
      <c r="A62" s="11" t="s">
        <v>146</v>
      </c>
      <c r="B62" s="12" t="s">
        <v>147</v>
      </c>
      <c r="C62" s="46">
        <v>1</v>
      </c>
      <c r="D62" s="12"/>
      <c r="E62" s="14">
        <f t="shared" ref="E62" si="25">SUM(E63)</f>
        <v>32805000</v>
      </c>
      <c r="F62" s="73"/>
      <c r="G62" s="82"/>
      <c r="H62" s="15">
        <f>SUM(H63)</f>
        <v>26325000</v>
      </c>
      <c r="I62" s="120" t="str">
        <f t="shared" si="22"/>
        <v>TURUN</v>
      </c>
      <c r="J62" s="68">
        <f t="shared" si="1"/>
        <v>-6480000</v>
      </c>
    </row>
    <row r="63" spans="1:13" ht="30" hidden="1" x14ac:dyDescent="0.25">
      <c r="A63" s="62" t="s">
        <v>146</v>
      </c>
      <c r="B63" s="62"/>
      <c r="C63" s="63"/>
      <c r="D63" s="62" t="s">
        <v>148</v>
      </c>
      <c r="E63" s="75">
        <v>32805000</v>
      </c>
      <c r="F63" s="92" t="s">
        <v>149</v>
      </c>
      <c r="G63" s="85" t="s">
        <v>150</v>
      </c>
      <c r="H63" s="84">
        <v>26325000</v>
      </c>
      <c r="I63" s="124" t="str">
        <f t="shared" si="22"/>
        <v>TURUN</v>
      </c>
      <c r="J63" s="68">
        <f t="shared" si="1"/>
        <v>-6480000</v>
      </c>
    </row>
    <row r="64" spans="1:13" ht="33.75" x14ac:dyDescent="0.25">
      <c r="A64" s="6" t="s">
        <v>151</v>
      </c>
      <c r="B64" s="7"/>
      <c r="C64" s="8"/>
      <c r="D64" s="7"/>
      <c r="E64" s="9">
        <f t="shared" ref="E64" si="26">E65+E69+E72+E78+E82</f>
        <v>13679543227</v>
      </c>
      <c r="F64" s="71"/>
      <c r="G64" s="72"/>
      <c r="H64" s="10">
        <f>H65+H69+H72+H78+H82</f>
        <v>15388431200</v>
      </c>
      <c r="I64" s="125" t="str">
        <f t="shared" si="22"/>
        <v>NAIK</v>
      </c>
      <c r="J64" s="68">
        <f t="shared" si="1"/>
        <v>1708887973</v>
      </c>
      <c r="M64" s="128">
        <f>H64</f>
        <v>15388431200</v>
      </c>
    </row>
    <row r="65" spans="1:13" ht="26.25" customHeight="1" x14ac:dyDescent="0.25">
      <c r="A65" s="11" t="s">
        <v>152</v>
      </c>
      <c r="B65" s="12" t="s">
        <v>153</v>
      </c>
      <c r="C65" s="13" t="s">
        <v>154</v>
      </c>
      <c r="D65" s="12"/>
      <c r="E65" s="47">
        <f t="shared" ref="E65" si="27">SUM(E66:E68)</f>
        <v>10441940</v>
      </c>
      <c r="F65" s="73"/>
      <c r="G65" s="82"/>
      <c r="H65" s="48">
        <f>SUM(H66:H68)</f>
        <v>45441880</v>
      </c>
      <c r="I65" s="126" t="str">
        <f t="shared" si="22"/>
        <v>NAIK</v>
      </c>
      <c r="J65" s="68">
        <f t="shared" si="1"/>
        <v>34999940</v>
      </c>
      <c r="M65" s="128">
        <f>H64+Sheet2!H7</f>
        <v>43854148581</v>
      </c>
    </row>
    <row r="66" spans="1:13" ht="33.75" x14ac:dyDescent="0.25">
      <c r="A66" s="62" t="s">
        <v>155</v>
      </c>
      <c r="B66" s="62"/>
      <c r="C66" s="63"/>
      <c r="D66" s="62" t="s">
        <v>156</v>
      </c>
      <c r="E66" s="102">
        <v>2860900</v>
      </c>
      <c r="F66" s="92" t="s">
        <v>157</v>
      </c>
      <c r="G66" s="99" t="s">
        <v>158</v>
      </c>
      <c r="H66" s="102">
        <v>2860900</v>
      </c>
      <c r="I66" s="127" t="str">
        <f t="shared" si="22"/>
        <v>TETAP</v>
      </c>
      <c r="J66" s="68">
        <f t="shared" si="1"/>
        <v>0</v>
      </c>
    </row>
    <row r="67" spans="1:13" ht="33.75" x14ac:dyDescent="0.25">
      <c r="A67" s="62" t="s">
        <v>159</v>
      </c>
      <c r="B67" s="62"/>
      <c r="C67" s="63"/>
      <c r="D67" s="62" t="s">
        <v>160</v>
      </c>
      <c r="E67" s="102">
        <v>2460900</v>
      </c>
      <c r="F67" s="92" t="s">
        <v>161</v>
      </c>
      <c r="G67" s="92" t="s">
        <v>162</v>
      </c>
      <c r="H67" s="102">
        <v>2460900</v>
      </c>
      <c r="I67" s="127" t="str">
        <f t="shared" si="22"/>
        <v>TETAP</v>
      </c>
      <c r="J67" s="68">
        <f t="shared" ref="J67:J84" si="28">H67-E67</f>
        <v>0</v>
      </c>
    </row>
    <row r="68" spans="1:13" ht="123.75" x14ac:dyDescent="0.25">
      <c r="A68" s="62" t="s">
        <v>163</v>
      </c>
      <c r="B68" s="62"/>
      <c r="C68" s="63"/>
      <c r="D68" s="62" t="s">
        <v>164</v>
      </c>
      <c r="E68" s="102">
        <v>5120140</v>
      </c>
      <c r="F68" s="103" t="s">
        <v>165</v>
      </c>
      <c r="G68" s="99" t="s">
        <v>166</v>
      </c>
      <c r="H68" s="104">
        <v>40120080</v>
      </c>
      <c r="I68" s="123" t="str">
        <f t="shared" si="22"/>
        <v>NAIK</v>
      </c>
      <c r="J68" s="68">
        <f t="shared" si="28"/>
        <v>34999940</v>
      </c>
    </row>
    <row r="69" spans="1:13" ht="22.5" x14ac:dyDescent="0.25">
      <c r="A69" s="49" t="s">
        <v>167</v>
      </c>
      <c r="B69" s="12" t="s">
        <v>153</v>
      </c>
      <c r="C69" s="13" t="s">
        <v>154</v>
      </c>
      <c r="D69" s="50"/>
      <c r="E69" s="51">
        <f t="shared" ref="E69" si="29">SUM(E70:E71)</f>
        <v>10573003322</v>
      </c>
      <c r="F69" s="65"/>
      <c r="G69" s="66"/>
      <c r="H69" s="52">
        <f>SUM(H70:H71)</f>
        <v>12153896184</v>
      </c>
      <c r="I69" s="123" t="str">
        <f t="shared" si="22"/>
        <v>NAIK</v>
      </c>
      <c r="J69" s="68">
        <f t="shared" si="28"/>
        <v>1580892862</v>
      </c>
    </row>
    <row r="70" spans="1:13" ht="22.5" x14ac:dyDescent="0.25">
      <c r="A70" s="62" t="s">
        <v>168</v>
      </c>
      <c r="B70" s="62"/>
      <c r="C70" s="63"/>
      <c r="D70" s="62" t="s">
        <v>169</v>
      </c>
      <c r="E70" s="75">
        <v>10569515322</v>
      </c>
      <c r="F70" s="76" t="s">
        <v>170</v>
      </c>
      <c r="G70" s="105" t="s">
        <v>171</v>
      </c>
      <c r="H70" s="78">
        <v>12153896184</v>
      </c>
      <c r="I70" s="123" t="str">
        <f t="shared" si="22"/>
        <v>NAIK</v>
      </c>
      <c r="J70" s="68">
        <f t="shared" si="28"/>
        <v>1584380862</v>
      </c>
    </row>
    <row r="71" spans="1:13" ht="27.75" customHeight="1" x14ac:dyDescent="0.25">
      <c r="A71" s="62" t="s">
        <v>172</v>
      </c>
      <c r="B71" s="62"/>
      <c r="C71" s="63"/>
      <c r="D71" s="62" t="s">
        <v>173</v>
      </c>
      <c r="E71" s="75">
        <v>3488000</v>
      </c>
      <c r="F71" s="62"/>
      <c r="G71" s="77"/>
      <c r="H71" s="78"/>
      <c r="I71" s="124" t="str">
        <f t="shared" si="22"/>
        <v>TURUN</v>
      </c>
      <c r="J71" s="68">
        <f t="shared" si="28"/>
        <v>-3488000</v>
      </c>
    </row>
    <row r="72" spans="1:13" ht="22.5" x14ac:dyDescent="0.25">
      <c r="A72" s="11" t="s">
        <v>174</v>
      </c>
      <c r="B72" s="12" t="s">
        <v>153</v>
      </c>
      <c r="C72" s="13" t="s">
        <v>154</v>
      </c>
      <c r="D72" s="12"/>
      <c r="E72" s="53">
        <f t="shared" ref="E72" si="30">SUM(E73:E77)</f>
        <v>819917319</v>
      </c>
      <c r="F72" s="73"/>
      <c r="G72" s="82"/>
      <c r="H72" s="54">
        <f>SUM(H73:H77)</f>
        <v>837318561</v>
      </c>
      <c r="I72" s="126" t="str">
        <f t="shared" si="22"/>
        <v>NAIK</v>
      </c>
      <c r="J72" s="68">
        <f t="shared" si="28"/>
        <v>17401242</v>
      </c>
    </row>
    <row r="73" spans="1:13" ht="33.75" x14ac:dyDescent="0.25">
      <c r="A73" s="62" t="s">
        <v>175</v>
      </c>
      <c r="B73" s="62"/>
      <c r="C73" s="63"/>
      <c r="D73" s="62" t="s">
        <v>176</v>
      </c>
      <c r="E73" s="106">
        <v>11882930</v>
      </c>
      <c r="F73" s="107" t="s">
        <v>177</v>
      </c>
      <c r="G73" s="77" t="s">
        <v>178</v>
      </c>
      <c r="H73" s="108">
        <v>11004345</v>
      </c>
      <c r="I73" s="124" t="str">
        <f t="shared" si="22"/>
        <v>TURUN</v>
      </c>
      <c r="J73" s="68">
        <f t="shared" si="28"/>
        <v>-878585</v>
      </c>
    </row>
    <row r="74" spans="1:13" ht="53.25" customHeight="1" x14ac:dyDescent="0.25">
      <c r="A74" s="62" t="s">
        <v>179</v>
      </c>
      <c r="B74" s="62"/>
      <c r="C74" s="63"/>
      <c r="D74" s="62" t="s">
        <v>180</v>
      </c>
      <c r="E74" s="106">
        <v>373416889</v>
      </c>
      <c r="F74" s="109" t="s">
        <v>181</v>
      </c>
      <c r="G74" s="110" t="s">
        <v>182</v>
      </c>
      <c r="H74" s="108">
        <v>350790556</v>
      </c>
      <c r="I74" s="123" t="str">
        <f t="shared" si="22"/>
        <v>TURUN</v>
      </c>
      <c r="J74" s="68">
        <f t="shared" si="28"/>
        <v>-22626333</v>
      </c>
    </row>
    <row r="75" spans="1:13" ht="30" x14ac:dyDescent="0.25">
      <c r="A75" s="62" t="s">
        <v>183</v>
      </c>
      <c r="B75" s="62"/>
      <c r="C75" s="63"/>
      <c r="D75" s="62" t="s">
        <v>184</v>
      </c>
      <c r="E75" s="106">
        <v>27177500</v>
      </c>
      <c r="F75" s="107" t="s">
        <v>185</v>
      </c>
      <c r="G75" s="105" t="s">
        <v>186</v>
      </c>
      <c r="H75" s="108">
        <v>30630660</v>
      </c>
      <c r="I75" s="123" t="str">
        <f t="shared" si="22"/>
        <v>NAIK</v>
      </c>
      <c r="J75" s="68">
        <f t="shared" si="28"/>
        <v>3453160</v>
      </c>
    </row>
    <row r="76" spans="1:13" ht="33.75" x14ac:dyDescent="0.25">
      <c r="A76" s="62" t="s">
        <v>187</v>
      </c>
      <c r="B76" s="62"/>
      <c r="C76" s="63"/>
      <c r="D76" s="62" t="s">
        <v>188</v>
      </c>
      <c r="E76" s="106">
        <v>6900000</v>
      </c>
      <c r="F76" s="111" t="s">
        <v>189</v>
      </c>
      <c r="G76" s="112" t="s">
        <v>190</v>
      </c>
      <c r="H76" s="108">
        <v>6900000</v>
      </c>
      <c r="I76" s="127" t="str">
        <f t="shared" si="22"/>
        <v>TETAP</v>
      </c>
      <c r="J76" s="68">
        <f t="shared" si="28"/>
        <v>0</v>
      </c>
    </row>
    <row r="77" spans="1:13" ht="34.5" customHeight="1" x14ac:dyDescent="0.25">
      <c r="A77" s="62" t="s">
        <v>191</v>
      </c>
      <c r="B77" s="62"/>
      <c r="C77" s="63"/>
      <c r="D77" s="62" t="s">
        <v>192</v>
      </c>
      <c r="E77" s="106">
        <v>400540000</v>
      </c>
      <c r="F77" s="113" t="s">
        <v>193</v>
      </c>
      <c r="G77" s="110" t="s">
        <v>194</v>
      </c>
      <c r="H77" s="108">
        <v>437993000</v>
      </c>
      <c r="I77" s="123" t="str">
        <f t="shared" si="22"/>
        <v>NAIK</v>
      </c>
      <c r="J77" s="68">
        <f t="shared" si="28"/>
        <v>37453000</v>
      </c>
    </row>
    <row r="78" spans="1:13" ht="22.5" x14ac:dyDescent="0.25">
      <c r="A78" s="11" t="s">
        <v>195</v>
      </c>
      <c r="B78" s="12" t="s">
        <v>153</v>
      </c>
      <c r="C78" s="13" t="s">
        <v>154</v>
      </c>
      <c r="D78" s="12"/>
      <c r="E78" s="14">
        <f t="shared" ref="E78" si="31">SUM(E79:E81)</f>
        <v>1860346646</v>
      </c>
      <c r="F78" s="73"/>
      <c r="G78" s="82"/>
      <c r="H78" s="15">
        <f>SUM(H79:H81)</f>
        <v>1973788075</v>
      </c>
      <c r="I78" s="126" t="str">
        <f t="shared" si="22"/>
        <v>NAIK</v>
      </c>
      <c r="J78" s="68">
        <f t="shared" si="28"/>
        <v>113441429</v>
      </c>
    </row>
    <row r="79" spans="1:13" ht="60" x14ac:dyDescent="0.25">
      <c r="A79" s="62" t="s">
        <v>196</v>
      </c>
      <c r="B79" s="62"/>
      <c r="C79" s="63"/>
      <c r="D79" s="62" t="s">
        <v>197</v>
      </c>
      <c r="E79" s="75">
        <v>12050000</v>
      </c>
      <c r="F79" s="113" t="s">
        <v>198</v>
      </c>
      <c r="G79" s="109" t="s">
        <v>199</v>
      </c>
      <c r="H79" s="78">
        <v>12100000</v>
      </c>
      <c r="I79" s="123" t="str">
        <f t="shared" si="22"/>
        <v>NAIK</v>
      </c>
      <c r="J79" s="68">
        <f t="shared" si="28"/>
        <v>50000</v>
      </c>
    </row>
    <row r="80" spans="1:13" ht="22.5" x14ac:dyDescent="0.25">
      <c r="A80" s="62" t="s">
        <v>200</v>
      </c>
      <c r="B80" s="62"/>
      <c r="C80" s="63"/>
      <c r="D80" s="62" t="s">
        <v>201</v>
      </c>
      <c r="E80" s="75">
        <v>10200000</v>
      </c>
      <c r="F80" s="107" t="s">
        <v>202</v>
      </c>
      <c r="G80" s="105" t="s">
        <v>83</v>
      </c>
      <c r="H80" s="78">
        <v>73800000</v>
      </c>
      <c r="I80" s="123" t="str">
        <f t="shared" si="22"/>
        <v>NAIK</v>
      </c>
      <c r="J80" s="68">
        <f t="shared" si="28"/>
        <v>63600000</v>
      </c>
    </row>
    <row r="81" spans="1:10" ht="105" x14ac:dyDescent="0.25">
      <c r="A81" s="62" t="s">
        <v>203</v>
      </c>
      <c r="B81" s="62"/>
      <c r="C81" s="63"/>
      <c r="D81" s="62" t="s">
        <v>204</v>
      </c>
      <c r="E81" s="75">
        <v>1838096646</v>
      </c>
      <c r="F81" s="107" t="s">
        <v>205</v>
      </c>
      <c r="G81" s="110" t="s">
        <v>206</v>
      </c>
      <c r="H81" s="78">
        <v>1887888075</v>
      </c>
      <c r="I81" s="123" t="str">
        <f t="shared" si="22"/>
        <v>NAIK</v>
      </c>
      <c r="J81" s="68">
        <f t="shared" si="28"/>
        <v>49791429</v>
      </c>
    </row>
    <row r="82" spans="1:10" ht="22.5" x14ac:dyDescent="0.25">
      <c r="A82" s="11" t="s">
        <v>207</v>
      </c>
      <c r="B82" s="12" t="s">
        <v>153</v>
      </c>
      <c r="C82" s="13" t="s">
        <v>154</v>
      </c>
      <c r="D82" s="12"/>
      <c r="E82" s="14">
        <f t="shared" ref="E82" si="32">SUM(E83)</f>
        <v>415834000</v>
      </c>
      <c r="F82" s="73"/>
      <c r="G82" s="82"/>
      <c r="H82" s="15">
        <f>SUM(H83:H84)</f>
        <v>377986500</v>
      </c>
      <c r="I82" s="126" t="str">
        <f t="shared" si="22"/>
        <v>TURUN</v>
      </c>
      <c r="J82" s="68">
        <f t="shared" si="28"/>
        <v>-37847500</v>
      </c>
    </row>
    <row r="83" spans="1:10" ht="66" customHeight="1" x14ac:dyDescent="0.25">
      <c r="A83" s="62" t="s">
        <v>208</v>
      </c>
      <c r="B83" s="114"/>
      <c r="C83" s="115"/>
      <c r="D83" s="114" t="s">
        <v>209</v>
      </c>
      <c r="E83" s="75">
        <v>415834000</v>
      </c>
      <c r="F83" s="81" t="s">
        <v>210</v>
      </c>
      <c r="G83" s="110" t="s">
        <v>211</v>
      </c>
      <c r="H83" s="78">
        <v>377986500</v>
      </c>
      <c r="I83" s="123" t="str">
        <f t="shared" si="22"/>
        <v>TURUN</v>
      </c>
      <c r="J83" s="68">
        <f t="shared" si="28"/>
        <v>-37847500</v>
      </c>
    </row>
    <row r="84" spans="1:10" ht="22.5" x14ac:dyDescent="0.25">
      <c r="A84" s="62" t="s">
        <v>212</v>
      </c>
      <c r="B84" s="114"/>
      <c r="C84" s="115"/>
      <c r="D84" s="114"/>
      <c r="E84" s="75">
        <v>0</v>
      </c>
      <c r="F84" s="81"/>
      <c r="G84" s="116"/>
      <c r="H84" s="78"/>
      <c r="I84" s="127" t="str">
        <f t="shared" si="22"/>
        <v>TETAP</v>
      </c>
      <c r="J84" s="68">
        <f t="shared" si="28"/>
        <v>0</v>
      </c>
    </row>
  </sheetData>
  <mergeCells count="11">
    <mergeCell ref="A19:A22"/>
    <mergeCell ref="A29:A31"/>
    <mergeCell ref="A33:A35"/>
    <mergeCell ref="B1:C2"/>
    <mergeCell ref="F1:F2"/>
    <mergeCell ref="G1:G2"/>
    <mergeCell ref="A1:A2"/>
    <mergeCell ref="D1:E1"/>
    <mergeCell ref="I1:J1"/>
    <mergeCell ref="A15:A17"/>
    <mergeCell ref="H1:H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text="NAIK" id="{4737744B-6535-4D24-93D8-BDEBE98FCE24}">
            <xm:f>NOT(ISERROR(SEARCH(("NAIK"),('D:\Bahan Desk RKA 2022 DPRD\[Rekapitulasi Program Kegiatan 2022 Dinsosnakertrans  Perubahan Paska Komisi D.xlsx]Kegiatan'!#REF!))))</xm:f>
            <x14:dxf>
              <fill>
                <patternFill patternType="solid">
                  <fgColor rgb="FFFF5050"/>
                  <bgColor rgb="FFFF5050"/>
                </patternFill>
              </fill>
            </x14:dxf>
          </x14:cfRule>
          <xm:sqref>I3:I84</xm:sqref>
        </x14:conditionalFormatting>
        <x14:conditionalFormatting xmlns:xm="http://schemas.microsoft.com/office/excel/2006/main">
          <x14:cfRule type="containsText" priority="2" operator="containsText" text="TURUN" id="{431CBA3B-90F0-4F8E-BE21-A69C31AF285B}">
            <xm:f>NOT(ISERROR(SEARCH(("TURUN"),('D:\Bahan Desk RKA 2022 DPRD\[Rekapitulasi Program Kegiatan 2022 Dinsosnakertrans  Perubahan Paska Komisi D.xlsx]Kegiatan'!#REF!))))</xm:f>
            <x14:dxf>
              <fill>
                <patternFill patternType="solid">
                  <fgColor rgb="FF66FF33"/>
                  <bgColor rgb="FF66FF33"/>
                </patternFill>
              </fill>
            </x14:dxf>
          </x14:cfRule>
          <xm:sqref>I3:I84</xm:sqref>
        </x14:conditionalFormatting>
        <x14:conditionalFormatting xmlns:xm="http://schemas.microsoft.com/office/excel/2006/main">
          <x14:cfRule type="containsText" priority="3" operator="containsText" text="TETAP" id="{6D87B178-1CB5-4B44-ACE6-1DC2858ACF19}">
            <xm:f>NOT(ISERROR(SEARCH(("TETAP"),('D:\Bahan Desk RKA 2022 DPRD\[Rekapitulasi Program Kegiatan 2022 Dinsosnakertrans  Perubahan Paska Komisi D.xlsx]Kegiatan'!#REF!))))</xm:f>
            <x14:dxf>
              <fill>
                <patternFill patternType="solid">
                  <fgColor rgb="FFFFFF66"/>
                  <bgColor rgb="FFFFFF66"/>
                </patternFill>
              </fill>
            </x14:dxf>
          </x14:cfRule>
          <xm:sqref>I3:I84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132"/>
  <sheetViews>
    <sheetView tabSelected="1" view="pageBreakPreview" topLeftCell="B82" zoomScale="80" zoomScaleNormal="80" zoomScaleSheetLayoutView="80" workbookViewId="0">
      <selection activeCell="K86" sqref="K86"/>
    </sheetView>
  </sheetViews>
  <sheetFormatPr defaultRowHeight="15" x14ac:dyDescent="0.25"/>
  <cols>
    <col min="1" max="1" width="36.5703125" customWidth="1"/>
    <col min="2" max="2" width="21.28515625" customWidth="1"/>
    <col min="3" max="3" width="10.85546875" customWidth="1"/>
    <col min="4" max="4" width="28.42578125" customWidth="1"/>
    <col min="5" max="5" width="22.42578125" customWidth="1"/>
    <col min="6" max="6" width="27.7109375" customWidth="1"/>
    <col min="7" max="7" width="14" customWidth="1"/>
    <col min="8" max="8" width="22.140625" customWidth="1"/>
    <col min="9" max="9" width="15" customWidth="1"/>
    <col min="10" max="10" width="19.28515625" customWidth="1"/>
    <col min="11" max="11" width="24.140625" style="764" customWidth="1"/>
  </cols>
  <sheetData>
    <row r="2" spans="1:11" x14ac:dyDescent="0.25">
      <c r="A2" s="812" t="s">
        <v>465</v>
      </c>
      <c r="B2" s="812"/>
      <c r="C2" s="812"/>
      <c r="D2" s="812"/>
      <c r="E2" s="812"/>
      <c r="F2" s="812"/>
      <c r="G2" s="812"/>
      <c r="H2" s="812"/>
      <c r="I2" s="812"/>
      <c r="J2" s="812"/>
    </row>
    <row r="3" spans="1:11" x14ac:dyDescent="0.25">
      <c r="A3" s="813" t="s">
        <v>0</v>
      </c>
      <c r="B3" s="813"/>
      <c r="C3" s="813"/>
      <c r="D3" s="813"/>
      <c r="E3" s="813"/>
      <c r="F3" s="813"/>
      <c r="G3" s="813"/>
      <c r="H3" s="813"/>
      <c r="I3" s="813"/>
      <c r="J3" s="813"/>
    </row>
    <row r="4" spans="1:11" x14ac:dyDescent="0.25">
      <c r="A4" s="834" t="s">
        <v>324</v>
      </c>
      <c r="B4" s="834"/>
      <c r="C4" s="834"/>
      <c r="D4" s="834"/>
      <c r="E4" s="834"/>
      <c r="F4" s="834"/>
      <c r="G4" s="834"/>
      <c r="H4" s="834"/>
      <c r="I4" s="834"/>
      <c r="J4" s="834"/>
    </row>
    <row r="5" spans="1:11" x14ac:dyDescent="0.25">
      <c r="A5" s="835" t="s">
        <v>1</v>
      </c>
      <c r="B5" s="836" t="s">
        <v>2</v>
      </c>
      <c r="C5" s="837"/>
      <c r="D5" s="836">
        <v>2021</v>
      </c>
      <c r="E5" s="837"/>
      <c r="F5" s="838">
        <v>2022</v>
      </c>
      <c r="G5" s="839"/>
      <c r="H5" s="837"/>
      <c r="I5" s="840"/>
      <c r="J5" s="837"/>
      <c r="K5" s="830" t="s">
        <v>475</v>
      </c>
    </row>
    <row r="6" spans="1:11" ht="63.75" customHeight="1" x14ac:dyDescent="0.25">
      <c r="A6" s="833"/>
      <c r="B6" s="521" t="s">
        <v>2</v>
      </c>
      <c r="C6" s="521" t="s">
        <v>3</v>
      </c>
      <c r="D6" s="521" t="s">
        <v>4</v>
      </c>
      <c r="E6" s="59" t="s">
        <v>393</v>
      </c>
      <c r="F6" s="762" t="s">
        <v>4</v>
      </c>
      <c r="G6" s="522" t="s">
        <v>3</v>
      </c>
      <c r="H6" s="523" t="s">
        <v>446</v>
      </c>
      <c r="I6" s="524" t="s">
        <v>6</v>
      </c>
      <c r="J6" s="524" t="s">
        <v>7</v>
      </c>
      <c r="K6" s="830"/>
    </row>
    <row r="7" spans="1:11" ht="45" x14ac:dyDescent="0.25">
      <c r="A7" s="525" t="s">
        <v>8</v>
      </c>
      <c r="B7" s="526"/>
      <c r="C7" s="527"/>
      <c r="D7" s="526"/>
      <c r="E7" s="64">
        <f>E8+E89+E124</f>
        <v>43604681188</v>
      </c>
      <c r="F7" s="528"/>
      <c r="G7" s="85"/>
      <c r="H7" s="64">
        <f>H8+H89+H124</f>
        <v>27702194847</v>
      </c>
      <c r="I7" s="529" t="str">
        <f t="shared" ref="I7:I58" si="0">IF(H7&lt;E7,"TURUN",IF(H7&gt;E7,"NAIK","TETAP"))</f>
        <v>TURUN</v>
      </c>
      <c r="J7" s="530">
        <f t="shared" ref="J7:J70" si="1">H7-E7</f>
        <v>-15902486341</v>
      </c>
      <c r="K7" s="765"/>
    </row>
    <row r="8" spans="1:11" ht="30" x14ac:dyDescent="0.25">
      <c r="A8" s="531" t="s">
        <v>9</v>
      </c>
      <c r="B8" s="532"/>
      <c r="C8" s="533"/>
      <c r="D8" s="532"/>
      <c r="E8" s="4">
        <f t="shared" ref="E8" si="2">E9+E14+E49+E56+E65+E68</f>
        <v>39742070003</v>
      </c>
      <c r="F8" s="534"/>
      <c r="G8" s="535"/>
      <c r="H8" s="4">
        <f>H9+H14+H49+H56+H65+H68</f>
        <v>23568757857</v>
      </c>
      <c r="I8" s="536" t="str">
        <f t="shared" si="0"/>
        <v>TURUN</v>
      </c>
      <c r="J8" s="530">
        <f t="shared" si="1"/>
        <v>-16173312146</v>
      </c>
      <c r="K8" s="765"/>
    </row>
    <row r="9" spans="1:11" x14ac:dyDescent="0.25">
      <c r="A9" s="537" t="s">
        <v>10</v>
      </c>
      <c r="B9" s="538"/>
      <c r="C9" s="539"/>
      <c r="D9" s="538"/>
      <c r="E9" s="9">
        <f t="shared" ref="E9" si="3">E10</f>
        <v>590621507</v>
      </c>
      <c r="F9" s="540"/>
      <c r="G9" s="541"/>
      <c r="H9" s="9">
        <f>H10</f>
        <v>547595395</v>
      </c>
      <c r="I9" s="542" t="str">
        <f t="shared" si="0"/>
        <v>TURUN</v>
      </c>
      <c r="J9" s="530">
        <f t="shared" si="1"/>
        <v>-43026112</v>
      </c>
      <c r="K9" s="765"/>
    </row>
    <row r="10" spans="1:11" ht="60" x14ac:dyDescent="0.25">
      <c r="A10" s="543" t="s">
        <v>11</v>
      </c>
      <c r="B10" s="544" t="s">
        <v>12</v>
      </c>
      <c r="C10" s="545" t="s">
        <v>13</v>
      </c>
      <c r="D10" s="546"/>
      <c r="E10" s="547">
        <f t="shared" ref="E10" si="4">SUM(E11:E13)</f>
        <v>590621507</v>
      </c>
      <c r="F10" s="548"/>
      <c r="G10" s="549">
        <v>0.9</v>
      </c>
      <c r="H10" s="14">
        <f>SUM(H11:H13)</f>
        <v>547595395</v>
      </c>
      <c r="I10" s="550" t="str">
        <f t="shared" si="0"/>
        <v>TURUN</v>
      </c>
      <c r="J10" s="530">
        <f t="shared" si="1"/>
        <v>-43026112</v>
      </c>
      <c r="K10" s="765"/>
    </row>
    <row r="11" spans="1:11" ht="93.75" customHeight="1" x14ac:dyDescent="0.25">
      <c r="A11" s="526" t="s">
        <v>14</v>
      </c>
      <c r="B11" s="551"/>
      <c r="C11" s="552"/>
      <c r="D11" s="553" t="s">
        <v>15</v>
      </c>
      <c r="E11" s="554">
        <v>221238750</v>
      </c>
      <c r="F11" s="555" t="s">
        <v>351</v>
      </c>
      <c r="G11" s="105"/>
      <c r="H11" s="722">
        <v>188113750</v>
      </c>
      <c r="I11" s="556" t="str">
        <f t="shared" si="0"/>
        <v>TURUN</v>
      </c>
      <c r="J11" s="530">
        <f t="shared" si="1"/>
        <v>-33125000</v>
      </c>
      <c r="K11" s="763" t="s">
        <v>476</v>
      </c>
    </row>
    <row r="12" spans="1:11" ht="409.6" customHeight="1" thickBot="1" x14ac:dyDescent="0.35">
      <c r="A12" s="526" t="s">
        <v>17</v>
      </c>
      <c r="B12" s="551"/>
      <c r="C12" s="552"/>
      <c r="D12" s="557" t="s">
        <v>447</v>
      </c>
      <c r="E12" s="558">
        <v>338642757</v>
      </c>
      <c r="F12" s="559" t="s">
        <v>448</v>
      </c>
      <c r="G12" s="105"/>
      <c r="H12" s="721">
        <v>327561645</v>
      </c>
      <c r="I12" s="560" t="str">
        <f t="shared" si="0"/>
        <v>TURUN</v>
      </c>
      <c r="J12" s="530">
        <f t="shared" si="1"/>
        <v>-11081112</v>
      </c>
      <c r="K12" s="763" t="s">
        <v>476</v>
      </c>
    </row>
    <row r="13" spans="1:11" ht="75.75" customHeight="1" thickBot="1" x14ac:dyDescent="0.35">
      <c r="A13" s="526" t="s">
        <v>19</v>
      </c>
      <c r="B13" s="551"/>
      <c r="C13" s="552"/>
      <c r="D13" s="561" t="s">
        <v>20</v>
      </c>
      <c r="E13" s="562">
        <v>30740000</v>
      </c>
      <c r="F13" s="107" t="s">
        <v>21</v>
      </c>
      <c r="G13" s="105" t="s">
        <v>22</v>
      </c>
      <c r="H13" s="721">
        <v>31920000</v>
      </c>
      <c r="I13" s="560" t="str">
        <f t="shared" si="0"/>
        <v>NAIK</v>
      </c>
      <c r="J13" s="530">
        <f t="shared" si="1"/>
        <v>1180000</v>
      </c>
      <c r="K13" s="763" t="s">
        <v>476</v>
      </c>
    </row>
    <row r="14" spans="1:11" ht="30" customHeight="1" x14ac:dyDescent="0.25">
      <c r="A14" s="537" t="s">
        <v>23</v>
      </c>
      <c r="B14" s="538"/>
      <c r="C14" s="563"/>
      <c r="D14" s="538"/>
      <c r="E14" s="16">
        <f t="shared" ref="E14" si="5">E15+E45</f>
        <v>12098992249</v>
      </c>
      <c r="F14" s="540"/>
      <c r="G14" s="541"/>
      <c r="H14" s="16">
        <f>H15+H45</f>
        <v>5709736384</v>
      </c>
      <c r="I14" s="542" t="str">
        <f t="shared" si="0"/>
        <v>TURUN</v>
      </c>
      <c r="J14" s="530">
        <f t="shared" si="1"/>
        <v>-6389255865</v>
      </c>
      <c r="K14" s="765"/>
    </row>
    <row r="15" spans="1:11" ht="195.75" customHeight="1" x14ac:dyDescent="0.25">
      <c r="A15" s="543" t="s">
        <v>24</v>
      </c>
      <c r="B15" s="544" t="s">
        <v>25</v>
      </c>
      <c r="C15" s="564" t="s">
        <v>26</v>
      </c>
      <c r="D15" s="544"/>
      <c r="E15" s="18">
        <f t="shared" ref="E15" si="6">E19+E23+E27+E28+E29+E33+E36+E37+E40+E43+E44</f>
        <v>3137528175</v>
      </c>
      <c r="F15" s="548"/>
      <c r="G15" s="565"/>
      <c r="H15" s="18">
        <f>H19+H23+H27+H28+H29+H33+H36+H37+H40+H43+H44</f>
        <v>3884210644</v>
      </c>
      <c r="I15" s="566" t="str">
        <f t="shared" si="0"/>
        <v>NAIK</v>
      </c>
      <c r="J15" s="530">
        <f t="shared" si="1"/>
        <v>746682469</v>
      </c>
      <c r="K15" s="765"/>
    </row>
    <row r="16" spans="1:11" x14ac:dyDescent="0.25">
      <c r="A16" s="525"/>
      <c r="B16" s="567"/>
      <c r="C16" s="568"/>
      <c r="D16" s="567" t="s">
        <v>27</v>
      </c>
      <c r="E16" s="22">
        <f t="shared" ref="E16" si="7">E20+E24+E27+E30+E34+E36+E38+E42+E43+E44</f>
        <v>769918144</v>
      </c>
      <c r="F16" s="528"/>
      <c r="G16" s="85"/>
      <c r="H16" s="22">
        <f>H20+H24+H27+H30+H34+H36+H38+H42+H43+H44</f>
        <v>1508018340</v>
      </c>
      <c r="I16" s="560" t="str">
        <f t="shared" si="0"/>
        <v>NAIK</v>
      </c>
      <c r="J16" s="530">
        <f t="shared" si="1"/>
        <v>738100196</v>
      </c>
      <c r="K16" s="765"/>
    </row>
    <row r="17" spans="1:11" ht="71.25" customHeight="1" x14ac:dyDescent="0.25">
      <c r="A17" s="569"/>
      <c r="B17" s="570"/>
      <c r="C17" s="571"/>
      <c r="D17" s="572" t="s">
        <v>28</v>
      </c>
      <c r="E17" s="27">
        <f t="shared" ref="E17" si="8">E21+E25+E28+E31+E41</f>
        <v>1499194795</v>
      </c>
      <c r="F17" s="528"/>
      <c r="G17" s="85"/>
      <c r="H17" s="27">
        <f>H21+H25+H28+H31+H41</f>
        <v>1544032584</v>
      </c>
      <c r="I17" s="560" t="str">
        <f t="shared" si="0"/>
        <v>NAIK</v>
      </c>
      <c r="J17" s="530">
        <f t="shared" si="1"/>
        <v>44837789</v>
      </c>
      <c r="K17" s="766">
        <f>H19+H23+H27+H28+H29+H33+H36+H37+H40+H43+H44</f>
        <v>3884210644</v>
      </c>
    </row>
    <row r="18" spans="1:11" ht="28.5" customHeight="1" x14ac:dyDescent="0.25">
      <c r="A18" s="569"/>
      <c r="B18" s="573"/>
      <c r="C18" s="574"/>
      <c r="D18" s="573" t="s">
        <v>29</v>
      </c>
      <c r="E18" s="575">
        <f t="shared" ref="E18" si="9">E22+E26+E32+E35+E39</f>
        <v>868415236</v>
      </c>
      <c r="F18" s="528"/>
      <c r="G18" s="85"/>
      <c r="H18" s="575">
        <f>H22+H26+H32+H35+H39</f>
        <v>832159720</v>
      </c>
      <c r="I18" s="556" t="str">
        <f t="shared" si="0"/>
        <v>TURUN</v>
      </c>
      <c r="J18" s="530">
        <f t="shared" si="1"/>
        <v>-36255516</v>
      </c>
      <c r="K18" s="765"/>
    </row>
    <row r="19" spans="1:11" ht="15.75" thickBot="1" x14ac:dyDescent="0.3">
      <c r="A19" s="831" t="s">
        <v>30</v>
      </c>
      <c r="B19" s="526"/>
      <c r="C19" s="576"/>
      <c r="D19" s="577"/>
      <c r="E19" s="578">
        <f t="shared" ref="E19" si="10">SUM(E20:E22)</f>
        <v>1373451416</v>
      </c>
      <c r="F19" s="528"/>
      <c r="G19" s="85"/>
      <c r="H19" s="75">
        <f>SUM(H20:H22)</f>
        <v>1309696360</v>
      </c>
      <c r="I19" s="556" t="str">
        <f t="shared" si="0"/>
        <v>TURUN</v>
      </c>
      <c r="J19" s="530">
        <f t="shared" si="1"/>
        <v>-63755056</v>
      </c>
      <c r="K19" s="765"/>
    </row>
    <row r="20" spans="1:11" ht="62.25" customHeight="1" thickBot="1" x14ac:dyDescent="0.3">
      <c r="A20" s="832"/>
      <c r="B20" s="551"/>
      <c r="C20" s="579"/>
      <c r="D20" s="580" t="s">
        <v>449</v>
      </c>
      <c r="E20" s="581">
        <v>108000000</v>
      </c>
      <c r="F20" s="526" t="s">
        <v>32</v>
      </c>
      <c r="G20" s="85" t="s">
        <v>33</v>
      </c>
      <c r="H20" s="34">
        <v>108000000</v>
      </c>
      <c r="I20" s="582" t="str">
        <f t="shared" si="0"/>
        <v>TETAP</v>
      </c>
      <c r="J20" s="530">
        <f t="shared" si="1"/>
        <v>0</v>
      </c>
      <c r="K20" s="765" t="s">
        <v>477</v>
      </c>
    </row>
    <row r="21" spans="1:11" ht="94.5" customHeight="1" thickBot="1" x14ac:dyDescent="0.3">
      <c r="A21" s="833"/>
      <c r="B21" s="551"/>
      <c r="C21" s="552"/>
      <c r="D21" s="583" t="s">
        <v>394</v>
      </c>
      <c r="E21" s="584">
        <v>819651416</v>
      </c>
      <c r="F21" s="526" t="s">
        <v>35</v>
      </c>
      <c r="G21" s="85" t="s">
        <v>36</v>
      </c>
      <c r="H21" s="36">
        <v>848253360</v>
      </c>
      <c r="I21" s="560" t="str">
        <f t="shared" si="0"/>
        <v>NAIK</v>
      </c>
      <c r="J21" s="530">
        <f t="shared" si="1"/>
        <v>28601944</v>
      </c>
      <c r="K21" s="765" t="s">
        <v>479</v>
      </c>
    </row>
    <row r="22" spans="1:11" ht="88.5" customHeight="1" thickBot="1" x14ac:dyDescent="0.3">
      <c r="A22" s="585"/>
      <c r="B22" s="586"/>
      <c r="C22" s="552"/>
      <c r="D22" s="587" t="s">
        <v>395</v>
      </c>
      <c r="E22" s="588">
        <v>445800000</v>
      </c>
      <c r="F22" s="92" t="s">
        <v>38</v>
      </c>
      <c r="G22" s="85" t="s">
        <v>39</v>
      </c>
      <c r="H22" s="589">
        <v>353443000</v>
      </c>
      <c r="I22" s="556" t="str">
        <f t="shared" si="0"/>
        <v>TURUN</v>
      </c>
      <c r="J22" s="530">
        <f t="shared" si="1"/>
        <v>-92357000</v>
      </c>
      <c r="K22" s="765" t="s">
        <v>480</v>
      </c>
    </row>
    <row r="23" spans="1:11" ht="15.75" thickBot="1" x14ac:dyDescent="0.3">
      <c r="A23" s="831" t="s">
        <v>40</v>
      </c>
      <c r="B23" s="551"/>
      <c r="C23" s="552"/>
      <c r="D23" s="577"/>
      <c r="E23" s="590">
        <f t="shared" ref="E23" si="11">SUM(E24:E26)</f>
        <v>224894900</v>
      </c>
      <c r="F23" s="528"/>
      <c r="G23" s="85"/>
      <c r="H23" s="89">
        <f>SUM(H24:H26)</f>
        <v>178033000</v>
      </c>
      <c r="I23" s="556" t="str">
        <f t="shared" si="0"/>
        <v>TURUN</v>
      </c>
      <c r="J23" s="530">
        <f t="shared" si="1"/>
        <v>-46861900</v>
      </c>
      <c r="K23" s="765"/>
    </row>
    <row r="24" spans="1:11" ht="58.5" customHeight="1" thickBot="1" x14ac:dyDescent="0.3">
      <c r="A24" s="832"/>
      <c r="B24" s="551"/>
      <c r="C24" s="552"/>
      <c r="D24" s="591">
        <f>B24</f>
        <v>0</v>
      </c>
      <c r="E24" s="581">
        <v>10000000</v>
      </c>
      <c r="F24" s="592" t="s">
        <v>42</v>
      </c>
      <c r="G24" s="528" t="s">
        <v>33</v>
      </c>
      <c r="H24" s="40">
        <v>4000000</v>
      </c>
      <c r="I24" s="556" t="str">
        <f t="shared" si="0"/>
        <v>TURUN</v>
      </c>
      <c r="J24" s="530">
        <f t="shared" si="1"/>
        <v>-6000000</v>
      </c>
      <c r="K24" s="765" t="s">
        <v>477</v>
      </c>
    </row>
    <row r="25" spans="1:11" ht="76.5" customHeight="1" thickBot="1" x14ac:dyDescent="0.3">
      <c r="A25" s="832"/>
      <c r="B25" s="551"/>
      <c r="C25" s="552"/>
      <c r="D25" s="583" t="s">
        <v>396</v>
      </c>
      <c r="E25" s="593">
        <v>157577000</v>
      </c>
      <c r="F25" s="92" t="s">
        <v>44</v>
      </c>
      <c r="G25" s="85" t="s">
        <v>36</v>
      </c>
      <c r="H25" s="42">
        <v>106063000</v>
      </c>
      <c r="I25" s="556" t="str">
        <f t="shared" si="0"/>
        <v>TURUN</v>
      </c>
      <c r="J25" s="530">
        <f t="shared" si="1"/>
        <v>-51514000</v>
      </c>
      <c r="K25" s="765" t="s">
        <v>479</v>
      </c>
    </row>
    <row r="26" spans="1:11" ht="77.25" customHeight="1" thickBot="1" x14ac:dyDescent="0.3">
      <c r="A26" s="833"/>
      <c r="B26" s="551"/>
      <c r="C26" s="552"/>
      <c r="D26" s="594" t="s">
        <v>397</v>
      </c>
      <c r="E26" s="588">
        <v>57317900</v>
      </c>
      <c r="F26" s="92" t="s">
        <v>46</v>
      </c>
      <c r="G26" s="85" t="s">
        <v>39</v>
      </c>
      <c r="H26" s="595">
        <v>67970000</v>
      </c>
      <c r="I26" s="560" t="str">
        <f t="shared" si="0"/>
        <v>NAIK</v>
      </c>
      <c r="J26" s="530">
        <f t="shared" si="1"/>
        <v>10652100</v>
      </c>
      <c r="K26" s="765" t="s">
        <v>480</v>
      </c>
    </row>
    <row r="27" spans="1:11" ht="30.75" thickBot="1" x14ac:dyDescent="0.3">
      <c r="A27" s="526" t="s">
        <v>47</v>
      </c>
      <c r="B27" s="551"/>
      <c r="C27" s="552"/>
      <c r="D27" s="594">
        <f>B27</f>
        <v>0</v>
      </c>
      <c r="E27" s="596">
        <v>1000000</v>
      </c>
      <c r="F27" s="92" t="s">
        <v>49</v>
      </c>
      <c r="G27" s="528" t="s">
        <v>50</v>
      </c>
      <c r="H27" s="34">
        <v>51500000</v>
      </c>
      <c r="I27" s="560" t="str">
        <f t="shared" si="0"/>
        <v>NAIK</v>
      </c>
      <c r="J27" s="530">
        <f t="shared" si="1"/>
        <v>50500000</v>
      </c>
      <c r="K27" s="765" t="s">
        <v>477</v>
      </c>
    </row>
    <row r="28" spans="1:11" ht="63.75" customHeight="1" x14ac:dyDescent="0.25">
      <c r="A28" s="526" t="s">
        <v>51</v>
      </c>
      <c r="B28" s="551"/>
      <c r="C28" s="552"/>
      <c r="D28" s="587" t="s">
        <v>398</v>
      </c>
      <c r="E28" s="719">
        <v>2720000</v>
      </c>
      <c r="F28" s="92" t="s">
        <v>53</v>
      </c>
      <c r="G28" s="85" t="s">
        <v>54</v>
      </c>
      <c r="H28" s="36">
        <v>2400000</v>
      </c>
      <c r="I28" s="556" t="str">
        <f t="shared" si="0"/>
        <v>TURUN</v>
      </c>
      <c r="J28" s="530">
        <f t="shared" si="1"/>
        <v>-320000</v>
      </c>
      <c r="K28" s="765" t="s">
        <v>479</v>
      </c>
    </row>
    <row r="29" spans="1:11" ht="30" x14ac:dyDescent="0.25">
      <c r="A29" s="526" t="s">
        <v>473</v>
      </c>
      <c r="B29" s="551"/>
      <c r="C29" s="552"/>
      <c r="D29" s="577"/>
      <c r="E29" s="601">
        <f t="shared" ref="E29" si="12">SUM(E30:E32)</f>
        <v>920054859</v>
      </c>
      <c r="F29" s="602"/>
      <c r="G29" s="85"/>
      <c r="H29" s="75">
        <f>SUM(H30:H32)</f>
        <v>1503471824</v>
      </c>
      <c r="I29" s="560" t="str">
        <f t="shared" si="0"/>
        <v>NAIK</v>
      </c>
      <c r="J29" s="530">
        <f t="shared" si="1"/>
        <v>583416965</v>
      </c>
      <c r="K29" s="765"/>
    </row>
    <row r="30" spans="1:11" ht="243.75" customHeight="1" thickBot="1" x14ac:dyDescent="0.3">
      <c r="A30" s="526"/>
      <c r="B30" s="551"/>
      <c r="C30" s="552"/>
      <c r="D30" s="768" t="s">
        <v>492</v>
      </c>
      <c r="E30" s="720">
        <v>435267480</v>
      </c>
      <c r="F30" s="526" t="s">
        <v>353</v>
      </c>
      <c r="G30" s="526" t="s">
        <v>58</v>
      </c>
      <c r="H30" s="34">
        <v>899591800</v>
      </c>
      <c r="I30" s="560" t="str">
        <f t="shared" si="0"/>
        <v>NAIK</v>
      </c>
      <c r="J30" s="530">
        <f t="shared" si="1"/>
        <v>464324320</v>
      </c>
      <c r="K30" s="765" t="s">
        <v>478</v>
      </c>
    </row>
    <row r="31" spans="1:11" ht="60" customHeight="1" thickBot="1" x14ac:dyDescent="0.3">
      <c r="A31" s="526"/>
      <c r="B31" s="551"/>
      <c r="C31" s="552"/>
      <c r="D31" s="591" t="s">
        <v>399</v>
      </c>
      <c r="E31" s="597">
        <v>443587379</v>
      </c>
      <c r="F31" s="92" t="s">
        <v>60</v>
      </c>
      <c r="G31" s="85" t="s">
        <v>36</v>
      </c>
      <c r="H31" s="36">
        <v>550380024</v>
      </c>
      <c r="I31" s="560" t="str">
        <f t="shared" si="0"/>
        <v>NAIK</v>
      </c>
      <c r="J31" s="530">
        <f t="shared" si="1"/>
        <v>106792645</v>
      </c>
      <c r="K31" s="765" t="s">
        <v>479</v>
      </c>
    </row>
    <row r="32" spans="1:11" ht="77.25" customHeight="1" thickBot="1" x14ac:dyDescent="0.3">
      <c r="A32" s="526"/>
      <c r="B32" s="551"/>
      <c r="C32" s="552"/>
      <c r="D32" s="591" t="s">
        <v>400</v>
      </c>
      <c r="E32" s="598">
        <v>41200000</v>
      </c>
      <c r="F32" s="592" t="s">
        <v>381</v>
      </c>
      <c r="G32" s="85" t="s">
        <v>39</v>
      </c>
      <c r="H32" s="589">
        <v>53500000</v>
      </c>
      <c r="I32" s="560" t="str">
        <f t="shared" si="0"/>
        <v>NAIK</v>
      </c>
      <c r="J32" s="530">
        <f t="shared" si="1"/>
        <v>12300000</v>
      </c>
      <c r="K32" s="765" t="s">
        <v>480</v>
      </c>
    </row>
    <row r="33" spans="1:11" ht="15.75" thickBot="1" x14ac:dyDescent="0.3">
      <c r="A33" s="831" t="s">
        <v>63</v>
      </c>
      <c r="B33" s="551"/>
      <c r="C33" s="552"/>
      <c r="D33" s="577"/>
      <c r="E33" s="578">
        <f t="shared" ref="E33" si="13">SUM(E34:E35)</f>
        <v>224788668</v>
      </c>
      <c r="F33" s="528"/>
      <c r="G33" s="85"/>
      <c r="H33" s="75">
        <f>SUM(H34:H35)</f>
        <v>285463840</v>
      </c>
      <c r="I33" s="560" t="str">
        <f t="shared" si="0"/>
        <v>NAIK</v>
      </c>
      <c r="J33" s="530">
        <f t="shared" si="1"/>
        <v>60675172</v>
      </c>
      <c r="K33" s="765"/>
    </row>
    <row r="34" spans="1:11" ht="132" customHeight="1" thickBot="1" x14ac:dyDescent="0.3">
      <c r="A34" s="832"/>
      <c r="B34" s="551"/>
      <c r="C34" s="552"/>
      <c r="D34" s="591" t="s">
        <v>401</v>
      </c>
      <c r="E34" s="581">
        <v>43055832</v>
      </c>
      <c r="F34" s="526" t="s">
        <v>65</v>
      </c>
      <c r="G34" s="599" t="s">
        <v>66</v>
      </c>
      <c r="H34" s="34">
        <v>123337120</v>
      </c>
      <c r="I34" s="560" t="str">
        <f t="shared" si="0"/>
        <v>NAIK</v>
      </c>
      <c r="J34" s="530">
        <f t="shared" si="1"/>
        <v>80281288</v>
      </c>
      <c r="K34" s="765" t="s">
        <v>477</v>
      </c>
    </row>
    <row r="35" spans="1:11" ht="81" customHeight="1" thickBot="1" x14ac:dyDescent="0.3">
      <c r="A35" s="833"/>
      <c r="B35" s="551"/>
      <c r="C35" s="552"/>
      <c r="D35" s="583" t="s">
        <v>400</v>
      </c>
      <c r="E35" s="588">
        <v>181732836</v>
      </c>
      <c r="F35" s="92" t="s">
        <v>381</v>
      </c>
      <c r="G35" s="85" t="s">
        <v>39</v>
      </c>
      <c r="H35" s="589">
        <v>162126720</v>
      </c>
      <c r="I35" s="556" t="str">
        <f t="shared" si="0"/>
        <v>TURUN</v>
      </c>
      <c r="J35" s="530">
        <f t="shared" si="1"/>
        <v>-19606116</v>
      </c>
      <c r="K35" s="765" t="s">
        <v>480</v>
      </c>
    </row>
    <row r="36" spans="1:11" ht="117" customHeight="1" x14ac:dyDescent="0.25">
      <c r="A36" s="526" t="s">
        <v>67</v>
      </c>
      <c r="B36" s="551"/>
      <c r="C36" s="552"/>
      <c r="D36" s="587" t="s">
        <v>406</v>
      </c>
      <c r="E36" s="600">
        <v>5760000</v>
      </c>
      <c r="F36" s="526" t="s">
        <v>382</v>
      </c>
      <c r="G36" s="528" t="s">
        <v>70</v>
      </c>
      <c r="H36" s="34">
        <v>6240000</v>
      </c>
      <c r="I36" s="560" t="str">
        <f t="shared" si="0"/>
        <v>NAIK</v>
      </c>
      <c r="J36" s="530">
        <f t="shared" si="1"/>
        <v>480000</v>
      </c>
      <c r="K36" s="765" t="s">
        <v>477</v>
      </c>
    </row>
    <row r="37" spans="1:11" ht="18.75" customHeight="1" x14ac:dyDescent="0.25">
      <c r="A37" s="831" t="s">
        <v>71</v>
      </c>
      <c r="B37" s="551"/>
      <c r="C37" s="552"/>
      <c r="D37" s="577"/>
      <c r="E37" s="601">
        <f t="shared" ref="E37" si="14">SUM(E38:E39)</f>
        <v>303873332</v>
      </c>
      <c r="F37" s="602"/>
      <c r="G37" s="85"/>
      <c r="H37" s="75">
        <f>SUM(H38:H39)</f>
        <v>476349420</v>
      </c>
      <c r="I37" s="560" t="str">
        <f t="shared" si="0"/>
        <v>NAIK</v>
      </c>
      <c r="J37" s="530">
        <f t="shared" si="1"/>
        <v>172476088</v>
      </c>
      <c r="K37" s="765"/>
    </row>
    <row r="38" spans="1:11" ht="264" customHeight="1" thickBot="1" x14ac:dyDescent="0.3">
      <c r="A38" s="832"/>
      <c r="B38" s="551"/>
      <c r="C38" s="552"/>
      <c r="D38" s="603" t="s">
        <v>402</v>
      </c>
      <c r="E38" s="604">
        <v>161508832</v>
      </c>
      <c r="F38" s="526" t="s">
        <v>355</v>
      </c>
      <c r="G38" s="605" t="s">
        <v>354</v>
      </c>
      <c r="H38" s="34">
        <v>281229420</v>
      </c>
      <c r="I38" s="560" t="str">
        <f t="shared" si="0"/>
        <v>NAIK</v>
      </c>
      <c r="J38" s="530">
        <f t="shared" si="1"/>
        <v>119720588</v>
      </c>
      <c r="K38" s="765" t="s">
        <v>477</v>
      </c>
    </row>
    <row r="39" spans="1:11" ht="87" customHeight="1" x14ac:dyDescent="0.25">
      <c r="A39" s="833"/>
      <c r="B39" s="551"/>
      <c r="C39" s="552"/>
      <c r="D39" s="587" t="s">
        <v>403</v>
      </c>
      <c r="E39" s="606">
        <v>142364500</v>
      </c>
      <c r="F39" s="92" t="s">
        <v>384</v>
      </c>
      <c r="G39" s="85" t="s">
        <v>77</v>
      </c>
      <c r="H39" s="589">
        <v>195120000</v>
      </c>
      <c r="I39" s="560" t="str">
        <f t="shared" si="0"/>
        <v>NAIK</v>
      </c>
      <c r="J39" s="530">
        <f t="shared" si="1"/>
        <v>52755500</v>
      </c>
      <c r="K39" s="765" t="s">
        <v>480</v>
      </c>
    </row>
    <row r="40" spans="1:11" ht="30" x14ac:dyDescent="0.25">
      <c r="A40" s="526" t="s">
        <v>78</v>
      </c>
      <c r="B40" s="551"/>
      <c r="C40" s="552"/>
      <c r="D40" s="577"/>
      <c r="E40" s="601">
        <f t="shared" ref="E40" si="15">SUM(E41:E42)</f>
        <v>77245000</v>
      </c>
      <c r="F40" s="602"/>
      <c r="G40" s="85"/>
      <c r="H40" s="75">
        <f>SUM(H41:H42)</f>
        <v>62676200</v>
      </c>
      <c r="I40" s="556" t="str">
        <f t="shared" si="0"/>
        <v>TURUN</v>
      </c>
      <c r="J40" s="530">
        <f t="shared" si="1"/>
        <v>-14568800</v>
      </c>
      <c r="K40" s="765"/>
    </row>
    <row r="41" spans="1:11" ht="83.25" customHeight="1" thickBot="1" x14ac:dyDescent="0.3">
      <c r="A41" s="526"/>
      <c r="B41" s="551"/>
      <c r="C41" s="552"/>
      <c r="D41" s="583" t="s">
        <v>404</v>
      </c>
      <c r="E41" s="607">
        <v>75659000</v>
      </c>
      <c r="F41" s="92" t="s">
        <v>386</v>
      </c>
      <c r="G41" s="85" t="s">
        <v>54</v>
      </c>
      <c r="H41" s="36">
        <v>36936200</v>
      </c>
      <c r="I41" s="556" t="str">
        <f t="shared" si="0"/>
        <v>TURUN</v>
      </c>
      <c r="J41" s="530">
        <f t="shared" si="1"/>
        <v>-38722800</v>
      </c>
      <c r="K41" s="765" t="s">
        <v>479</v>
      </c>
    </row>
    <row r="42" spans="1:11" ht="53.25" customHeight="1" thickBot="1" x14ac:dyDescent="0.3">
      <c r="A42" s="526"/>
      <c r="B42" s="551"/>
      <c r="C42" s="552"/>
      <c r="D42" s="594" t="s">
        <v>405</v>
      </c>
      <c r="E42" s="596">
        <v>1586000</v>
      </c>
      <c r="F42" s="92" t="s">
        <v>82</v>
      </c>
      <c r="G42" s="85" t="s">
        <v>83</v>
      </c>
      <c r="H42" s="34">
        <v>25740000</v>
      </c>
      <c r="I42" s="560" t="str">
        <f t="shared" si="0"/>
        <v>NAIK</v>
      </c>
      <c r="J42" s="530">
        <f t="shared" si="1"/>
        <v>24154000</v>
      </c>
      <c r="K42" s="765" t="s">
        <v>477</v>
      </c>
    </row>
    <row r="43" spans="1:11" ht="43.5" customHeight="1" thickBot="1" x14ac:dyDescent="0.3">
      <c r="A43" s="526" t="s">
        <v>84</v>
      </c>
      <c r="B43" s="551"/>
      <c r="C43" s="552"/>
      <c r="D43" s="594" t="s">
        <v>85</v>
      </c>
      <c r="E43" s="596">
        <v>1440000</v>
      </c>
      <c r="F43" s="526" t="s">
        <v>86</v>
      </c>
      <c r="G43" s="85" t="s">
        <v>70</v>
      </c>
      <c r="H43" s="34">
        <v>5440000</v>
      </c>
      <c r="I43" s="560" t="str">
        <f t="shared" si="0"/>
        <v>NAIK</v>
      </c>
      <c r="J43" s="530">
        <f t="shared" si="1"/>
        <v>4000000</v>
      </c>
      <c r="K43" s="765" t="s">
        <v>477</v>
      </c>
    </row>
    <row r="44" spans="1:11" ht="52.5" customHeight="1" x14ac:dyDescent="0.25">
      <c r="A44" s="526" t="s">
        <v>87</v>
      </c>
      <c r="B44" s="551"/>
      <c r="C44" s="552"/>
      <c r="D44" s="587" t="s">
        <v>407</v>
      </c>
      <c r="E44" s="600">
        <v>2300000</v>
      </c>
      <c r="F44" s="526" t="s">
        <v>89</v>
      </c>
      <c r="G44" s="85" t="s">
        <v>90</v>
      </c>
      <c r="H44" s="34">
        <v>2940000</v>
      </c>
      <c r="I44" s="560" t="str">
        <f t="shared" si="0"/>
        <v>NAIK</v>
      </c>
      <c r="J44" s="530">
        <f t="shared" si="1"/>
        <v>640000</v>
      </c>
      <c r="K44" s="765" t="s">
        <v>477</v>
      </c>
    </row>
    <row r="45" spans="1:11" ht="192" customHeight="1" x14ac:dyDescent="0.25">
      <c r="A45" s="543" t="s">
        <v>91</v>
      </c>
      <c r="B45" s="608" t="s">
        <v>25</v>
      </c>
      <c r="C45" s="609" t="s">
        <v>26</v>
      </c>
      <c r="D45" s="610"/>
      <c r="E45" s="611">
        <f t="shared" ref="E45" si="16">SUM(E46:E48)</f>
        <v>8961464074</v>
      </c>
      <c r="F45" s="612"/>
      <c r="G45" s="565"/>
      <c r="H45" s="14">
        <f>SUM(H46:H48)</f>
        <v>1825525740</v>
      </c>
      <c r="I45" s="550" t="str">
        <f t="shared" si="0"/>
        <v>TURUN</v>
      </c>
      <c r="J45" s="530">
        <f t="shared" si="1"/>
        <v>-7135938334</v>
      </c>
      <c r="K45" s="765"/>
    </row>
    <row r="46" spans="1:11" ht="192" customHeight="1" x14ac:dyDescent="0.25">
      <c r="A46" s="526" t="s">
        <v>78</v>
      </c>
      <c r="B46" s="551"/>
      <c r="C46" s="552"/>
      <c r="D46" s="580" t="s">
        <v>408</v>
      </c>
      <c r="E46" s="613">
        <v>7603893242</v>
      </c>
      <c r="F46" s="614" t="s">
        <v>93</v>
      </c>
      <c r="G46" s="99" t="s">
        <v>356</v>
      </c>
      <c r="H46" s="75">
        <v>1400077620</v>
      </c>
      <c r="I46" s="556" t="str">
        <f t="shared" si="0"/>
        <v>TURUN</v>
      </c>
      <c r="J46" s="530">
        <f t="shared" si="1"/>
        <v>-6203815622</v>
      </c>
      <c r="K46" s="765" t="s">
        <v>481</v>
      </c>
    </row>
    <row r="47" spans="1:11" ht="290.25" customHeight="1" thickBot="1" x14ac:dyDescent="0.3">
      <c r="A47" s="526" t="s">
        <v>55</v>
      </c>
      <c r="B47" s="551"/>
      <c r="C47" s="552"/>
      <c r="D47" s="583" t="s">
        <v>409</v>
      </c>
      <c r="E47" s="604">
        <v>1298404000</v>
      </c>
      <c r="F47" s="526" t="s">
        <v>357</v>
      </c>
      <c r="G47" s="526" t="s">
        <v>450</v>
      </c>
      <c r="H47" s="34">
        <v>361452000</v>
      </c>
      <c r="I47" s="556" t="str">
        <f t="shared" si="0"/>
        <v>TURUN</v>
      </c>
      <c r="J47" s="530">
        <f t="shared" si="1"/>
        <v>-936952000</v>
      </c>
      <c r="K47" s="765" t="s">
        <v>477</v>
      </c>
    </row>
    <row r="48" spans="1:11" ht="80.25" customHeight="1" thickBot="1" x14ac:dyDescent="0.3">
      <c r="A48" s="526" t="s">
        <v>71</v>
      </c>
      <c r="B48" s="551"/>
      <c r="C48" s="552"/>
      <c r="D48" s="615" t="s">
        <v>99</v>
      </c>
      <c r="E48" s="596">
        <v>59166832</v>
      </c>
      <c r="F48" s="526" t="s">
        <v>99</v>
      </c>
      <c r="G48" s="526" t="s">
        <v>100</v>
      </c>
      <c r="H48" s="75">
        <v>63996120</v>
      </c>
      <c r="I48" s="560" t="str">
        <f t="shared" si="0"/>
        <v>NAIK</v>
      </c>
      <c r="J48" s="530">
        <f t="shared" si="1"/>
        <v>4829288</v>
      </c>
      <c r="K48" s="765" t="s">
        <v>477</v>
      </c>
    </row>
    <row r="49" spans="1:11" ht="30" x14ac:dyDescent="0.25">
      <c r="A49" s="537" t="s">
        <v>101</v>
      </c>
      <c r="B49" s="616"/>
      <c r="C49" s="617"/>
      <c r="D49" s="618"/>
      <c r="E49" s="619">
        <f t="shared" ref="E49" si="17">E50+E52</f>
        <v>13454538478</v>
      </c>
      <c r="F49" s="540"/>
      <c r="G49" s="541"/>
      <c r="H49" s="9">
        <f>H50+H52</f>
        <v>3123297220</v>
      </c>
      <c r="I49" s="542" t="str">
        <f t="shared" si="0"/>
        <v>TURUN</v>
      </c>
      <c r="J49" s="530">
        <f t="shared" si="1"/>
        <v>-10331241258</v>
      </c>
      <c r="K49" s="765"/>
    </row>
    <row r="50" spans="1:11" ht="75.75" thickBot="1" x14ac:dyDescent="0.3">
      <c r="A50" s="543" t="s">
        <v>102</v>
      </c>
      <c r="B50" s="608" t="s">
        <v>103</v>
      </c>
      <c r="C50" s="620">
        <v>1</v>
      </c>
      <c r="D50" s="610"/>
      <c r="E50" s="621">
        <f t="shared" ref="E50" si="18">E51</f>
        <v>12450000</v>
      </c>
      <c r="F50" s="548"/>
      <c r="G50" s="565"/>
      <c r="H50" s="14">
        <f>H51</f>
        <v>12450000</v>
      </c>
      <c r="I50" s="566" t="str">
        <f t="shared" si="0"/>
        <v>TETAP</v>
      </c>
      <c r="J50" s="530">
        <f t="shared" si="1"/>
        <v>0</v>
      </c>
      <c r="K50" s="765"/>
    </row>
    <row r="51" spans="1:11" ht="82.5" customHeight="1" x14ac:dyDescent="0.25">
      <c r="A51" s="526" t="s">
        <v>104</v>
      </c>
      <c r="B51" s="551"/>
      <c r="C51" s="552"/>
      <c r="D51" s="622" t="s">
        <v>105</v>
      </c>
      <c r="E51" s="623">
        <v>12450000</v>
      </c>
      <c r="F51" s="92" t="s">
        <v>106</v>
      </c>
      <c r="G51" s="85" t="s">
        <v>107</v>
      </c>
      <c r="H51" s="75">
        <v>12450000</v>
      </c>
      <c r="I51" s="560" t="str">
        <f t="shared" si="0"/>
        <v>TETAP</v>
      </c>
      <c r="J51" s="530">
        <f t="shared" si="1"/>
        <v>0</v>
      </c>
      <c r="K51" s="765" t="s">
        <v>477</v>
      </c>
    </row>
    <row r="52" spans="1:11" ht="105" x14ac:dyDescent="0.25">
      <c r="A52" s="543" t="s">
        <v>108</v>
      </c>
      <c r="B52" s="608" t="s">
        <v>109</v>
      </c>
      <c r="C52" s="609" t="s">
        <v>110</v>
      </c>
      <c r="D52" s="610"/>
      <c r="E52" s="611">
        <f t="shared" ref="E52" si="19">SUM(E53:E55)</f>
        <v>13442088478</v>
      </c>
      <c r="F52" s="612"/>
      <c r="G52" s="565"/>
      <c r="H52" s="14">
        <f>SUM(H53:H55)</f>
        <v>3110847220</v>
      </c>
      <c r="I52" s="550" t="str">
        <f t="shared" si="0"/>
        <v>TURUN</v>
      </c>
      <c r="J52" s="530">
        <f t="shared" si="1"/>
        <v>-10331241258</v>
      </c>
      <c r="K52" s="765"/>
    </row>
    <row r="53" spans="1:11" ht="307.5" customHeight="1" thickBot="1" x14ac:dyDescent="0.3">
      <c r="A53" s="526" t="s">
        <v>111</v>
      </c>
      <c r="B53" s="551"/>
      <c r="C53" s="552"/>
      <c r="D53" s="624" t="s">
        <v>410</v>
      </c>
      <c r="E53" s="625">
        <v>742991064</v>
      </c>
      <c r="F53" s="605" t="s">
        <v>113</v>
      </c>
      <c r="G53" s="526" t="s">
        <v>114</v>
      </c>
      <c r="H53" s="75">
        <v>1662426280</v>
      </c>
      <c r="I53" s="560" t="str">
        <f t="shared" si="0"/>
        <v>NAIK</v>
      </c>
      <c r="J53" s="530">
        <f t="shared" si="1"/>
        <v>919435216</v>
      </c>
      <c r="K53" s="767" t="s">
        <v>482</v>
      </c>
    </row>
    <row r="54" spans="1:11" ht="380.25" customHeight="1" thickBot="1" x14ac:dyDescent="0.3">
      <c r="A54" s="526" t="s">
        <v>115</v>
      </c>
      <c r="B54" s="551"/>
      <c r="C54" s="552"/>
      <c r="D54" s="769" t="s">
        <v>493</v>
      </c>
      <c r="E54" s="562">
        <v>12495107414</v>
      </c>
      <c r="F54" s="626" t="s">
        <v>451</v>
      </c>
      <c r="G54" s="99" t="s">
        <v>360</v>
      </c>
      <c r="H54" s="75">
        <v>798795940</v>
      </c>
      <c r="I54" s="556" t="str">
        <f t="shared" si="0"/>
        <v>TURUN</v>
      </c>
      <c r="J54" s="530">
        <f t="shared" si="1"/>
        <v>-11696311474</v>
      </c>
      <c r="K54" s="765" t="s">
        <v>483</v>
      </c>
    </row>
    <row r="55" spans="1:11" ht="145.5" customHeight="1" thickBot="1" x14ac:dyDescent="0.3">
      <c r="A55" s="526" t="s">
        <v>118</v>
      </c>
      <c r="B55" s="551"/>
      <c r="C55" s="552"/>
      <c r="D55" s="594" t="s">
        <v>119</v>
      </c>
      <c r="E55" s="627">
        <v>203990000</v>
      </c>
      <c r="F55" s="628" t="s">
        <v>361</v>
      </c>
      <c r="G55" s="101" t="s">
        <v>362</v>
      </c>
      <c r="H55" s="75">
        <v>649625000</v>
      </c>
      <c r="I55" s="556" t="str">
        <f t="shared" si="0"/>
        <v>NAIK</v>
      </c>
      <c r="J55" s="530">
        <f t="shared" si="1"/>
        <v>445635000</v>
      </c>
      <c r="K55" s="765" t="s">
        <v>483</v>
      </c>
    </row>
    <row r="56" spans="1:11" x14ac:dyDescent="0.25">
      <c r="A56" s="537" t="s">
        <v>122</v>
      </c>
      <c r="B56" s="616"/>
      <c r="C56" s="617"/>
      <c r="D56" s="629"/>
      <c r="E56" s="9">
        <f t="shared" ref="E56" si="20">E57+E62</f>
        <v>139749832</v>
      </c>
      <c r="F56" s="540"/>
      <c r="G56" s="541"/>
      <c r="H56" s="9">
        <f>H57+H62</f>
        <v>98531120</v>
      </c>
      <c r="I56" s="542" t="str">
        <f t="shared" si="0"/>
        <v>TURUN</v>
      </c>
      <c r="J56" s="530">
        <f t="shared" si="1"/>
        <v>-41218712</v>
      </c>
      <c r="K56" s="765"/>
    </row>
    <row r="57" spans="1:11" ht="45.75" thickBot="1" x14ac:dyDescent="0.3">
      <c r="A57" s="543" t="s">
        <v>123</v>
      </c>
      <c r="B57" s="608" t="s">
        <v>124</v>
      </c>
      <c r="C57" s="620">
        <v>1</v>
      </c>
      <c r="D57" s="630"/>
      <c r="E57" s="14">
        <f t="shared" ref="E57" si="21">SUM(E58:E61)</f>
        <v>94579832</v>
      </c>
      <c r="F57" s="548"/>
      <c r="G57" s="565"/>
      <c r="H57" s="14">
        <f>SUM(H58:H61)</f>
        <v>73081120</v>
      </c>
      <c r="I57" s="550" t="str">
        <f t="shared" si="0"/>
        <v>TURUN</v>
      </c>
      <c r="J57" s="530">
        <f t="shared" si="1"/>
        <v>-21498712</v>
      </c>
      <c r="K57" s="765"/>
    </row>
    <row r="58" spans="1:11" ht="66.75" customHeight="1" thickBot="1" x14ac:dyDescent="0.3">
      <c r="A58" s="526" t="s">
        <v>125</v>
      </c>
      <c r="B58" s="551"/>
      <c r="C58" s="552"/>
      <c r="D58" s="594" t="s">
        <v>126</v>
      </c>
      <c r="E58" s="627">
        <v>84029832</v>
      </c>
      <c r="F58" s="526" t="s">
        <v>127</v>
      </c>
      <c r="G58" s="85" t="s">
        <v>128</v>
      </c>
      <c r="H58" s="89">
        <v>71641120</v>
      </c>
      <c r="I58" s="556" t="str">
        <f t="shared" si="0"/>
        <v>TURUN</v>
      </c>
      <c r="J58" s="530">
        <f t="shared" si="1"/>
        <v>-12388712</v>
      </c>
      <c r="K58" s="765" t="s">
        <v>481</v>
      </c>
    </row>
    <row r="59" spans="1:11" ht="67.5" customHeight="1" thickBot="1" x14ac:dyDescent="0.3">
      <c r="A59" s="631" t="s">
        <v>40</v>
      </c>
      <c r="B59" s="551"/>
      <c r="C59" s="552"/>
      <c r="D59" s="594" t="s">
        <v>129</v>
      </c>
      <c r="E59" s="627">
        <v>9200000</v>
      </c>
      <c r="F59" s="526"/>
      <c r="G59" s="85"/>
      <c r="H59" s="89">
        <v>0</v>
      </c>
      <c r="I59" s="556"/>
      <c r="J59" s="530">
        <f t="shared" si="1"/>
        <v>-9200000</v>
      </c>
      <c r="K59" s="765"/>
    </row>
    <row r="60" spans="1:11" ht="63.75" customHeight="1" thickBot="1" x14ac:dyDescent="0.3">
      <c r="A60" s="526" t="s">
        <v>130</v>
      </c>
      <c r="B60" s="551"/>
      <c r="C60" s="552"/>
      <c r="D60" s="594" t="s">
        <v>131</v>
      </c>
      <c r="E60" s="627">
        <v>675000</v>
      </c>
      <c r="F60" s="526" t="s">
        <v>132</v>
      </c>
      <c r="G60" s="85" t="s">
        <v>133</v>
      </c>
      <c r="H60" s="75">
        <v>720000</v>
      </c>
      <c r="I60" s="560" t="str">
        <f t="shared" ref="I60:I123" si="22">IF(H60&lt;E60,"TURUN",IF(H60&gt;E60,"NAIK","TETAP"))</f>
        <v>NAIK</v>
      </c>
      <c r="J60" s="530">
        <f t="shared" si="1"/>
        <v>45000</v>
      </c>
      <c r="K60" s="765" t="s">
        <v>481</v>
      </c>
    </row>
    <row r="61" spans="1:11" ht="38.25" customHeight="1" x14ac:dyDescent="0.25">
      <c r="A61" s="526" t="s">
        <v>134</v>
      </c>
      <c r="B61" s="551"/>
      <c r="C61" s="552"/>
      <c r="D61" s="587" t="s">
        <v>135</v>
      </c>
      <c r="E61" s="623">
        <v>675000</v>
      </c>
      <c r="F61" s="526" t="s">
        <v>136</v>
      </c>
      <c r="G61" s="85" t="s">
        <v>133</v>
      </c>
      <c r="H61" s="75">
        <v>720000</v>
      </c>
      <c r="I61" s="560" t="str">
        <f t="shared" si="22"/>
        <v>NAIK</v>
      </c>
      <c r="J61" s="530">
        <f t="shared" si="1"/>
        <v>45000</v>
      </c>
      <c r="K61" s="765" t="s">
        <v>481</v>
      </c>
    </row>
    <row r="62" spans="1:11" ht="60" x14ac:dyDescent="0.25">
      <c r="A62" s="543" t="s">
        <v>137</v>
      </c>
      <c r="B62" s="608" t="s">
        <v>124</v>
      </c>
      <c r="C62" s="620">
        <v>1</v>
      </c>
      <c r="D62" s="610"/>
      <c r="E62" s="611">
        <f t="shared" ref="E62" si="23">SUM(E63:E64)</f>
        <v>45170000</v>
      </c>
      <c r="F62" s="612"/>
      <c r="G62" s="565"/>
      <c r="H62" s="14">
        <f>SUM(H63:H64)</f>
        <v>25450000</v>
      </c>
      <c r="I62" s="550" t="str">
        <f t="shared" si="22"/>
        <v>TURUN</v>
      </c>
      <c r="J62" s="530">
        <f t="shared" si="1"/>
        <v>-19720000</v>
      </c>
      <c r="K62" s="765"/>
    </row>
    <row r="63" spans="1:11" ht="47.25" customHeight="1" x14ac:dyDescent="0.25">
      <c r="A63" s="526" t="s">
        <v>138</v>
      </c>
      <c r="B63" s="551"/>
      <c r="C63" s="552"/>
      <c r="D63" s="591" t="s">
        <v>139</v>
      </c>
      <c r="E63" s="601">
        <v>2160000</v>
      </c>
      <c r="F63" s="632" t="s">
        <v>139</v>
      </c>
      <c r="G63" s="85" t="s">
        <v>140</v>
      </c>
      <c r="H63" s="75">
        <v>2160000</v>
      </c>
      <c r="I63" s="582" t="str">
        <f t="shared" si="22"/>
        <v>TETAP</v>
      </c>
      <c r="J63" s="530">
        <f t="shared" si="1"/>
        <v>0</v>
      </c>
      <c r="K63" s="765" t="s">
        <v>481</v>
      </c>
    </row>
    <row r="64" spans="1:11" ht="179.25" customHeight="1" thickBot="1" x14ac:dyDescent="0.3">
      <c r="A64" s="526" t="s">
        <v>141</v>
      </c>
      <c r="B64" s="551"/>
      <c r="C64" s="552"/>
      <c r="D64" s="603" t="s">
        <v>411</v>
      </c>
      <c r="E64" s="633">
        <v>43010000</v>
      </c>
      <c r="F64" s="605" t="s">
        <v>452</v>
      </c>
      <c r="G64" s="99" t="s">
        <v>144</v>
      </c>
      <c r="H64" s="75">
        <v>23290000</v>
      </c>
      <c r="I64" s="556" t="str">
        <f t="shared" si="22"/>
        <v>TURUN</v>
      </c>
      <c r="J64" s="530">
        <f t="shared" si="1"/>
        <v>-19720000</v>
      </c>
      <c r="K64" s="765" t="s">
        <v>481</v>
      </c>
    </row>
    <row r="65" spans="1:11" ht="30" x14ac:dyDescent="0.25">
      <c r="A65" s="537" t="s">
        <v>145</v>
      </c>
      <c r="B65" s="616"/>
      <c r="C65" s="617"/>
      <c r="D65" s="634"/>
      <c r="E65" s="635">
        <f t="shared" ref="E65" si="24">E66</f>
        <v>32805000</v>
      </c>
      <c r="F65" s="540"/>
      <c r="G65" s="541"/>
      <c r="H65" s="9">
        <f>H66</f>
        <v>26325000</v>
      </c>
      <c r="I65" s="542" t="str">
        <f t="shared" si="22"/>
        <v>TURUN</v>
      </c>
      <c r="J65" s="530">
        <f t="shared" si="1"/>
        <v>-6480000</v>
      </c>
      <c r="K65" s="765"/>
    </row>
    <row r="66" spans="1:11" ht="45" x14ac:dyDescent="0.25">
      <c r="A66" s="543" t="s">
        <v>146</v>
      </c>
      <c r="B66" s="608" t="s">
        <v>147</v>
      </c>
      <c r="C66" s="620">
        <v>1</v>
      </c>
      <c r="D66" s="610"/>
      <c r="E66" s="611">
        <f t="shared" ref="E66" si="25">SUM(E67)</f>
        <v>32805000</v>
      </c>
      <c r="F66" s="612"/>
      <c r="G66" s="565"/>
      <c r="H66" s="14">
        <f>SUM(H67)</f>
        <v>26325000</v>
      </c>
      <c r="I66" s="550" t="str">
        <f t="shared" si="22"/>
        <v>TURUN</v>
      </c>
      <c r="J66" s="530">
        <f t="shared" si="1"/>
        <v>-6480000</v>
      </c>
      <c r="K66" s="765"/>
    </row>
    <row r="67" spans="1:11" ht="49.5" customHeight="1" x14ac:dyDescent="0.25">
      <c r="A67" s="526" t="s">
        <v>146</v>
      </c>
      <c r="B67" s="551"/>
      <c r="C67" s="552"/>
      <c r="D67" s="591" t="s">
        <v>412</v>
      </c>
      <c r="E67" s="601">
        <v>32805000</v>
      </c>
      <c r="F67" s="636" t="s">
        <v>149</v>
      </c>
      <c r="G67" s="85" t="s">
        <v>150</v>
      </c>
      <c r="H67" s="75">
        <v>26325000</v>
      </c>
      <c r="I67" s="556" t="str">
        <f t="shared" si="22"/>
        <v>TURUN</v>
      </c>
      <c r="J67" s="530">
        <f t="shared" si="1"/>
        <v>-6480000</v>
      </c>
      <c r="K67" s="765" t="s">
        <v>476</v>
      </c>
    </row>
    <row r="68" spans="1:11" ht="45" x14ac:dyDescent="0.25">
      <c r="A68" s="537" t="s">
        <v>151</v>
      </c>
      <c r="B68" s="616"/>
      <c r="C68" s="617"/>
      <c r="D68" s="637"/>
      <c r="E68" s="638">
        <f t="shared" ref="E68" si="26">E69+E73+E76+E82+E86</f>
        <v>13425362937</v>
      </c>
      <c r="F68" s="540"/>
      <c r="G68" s="541"/>
      <c r="H68" s="9">
        <f>H69+H73+H76+H82+H86</f>
        <v>14063272738</v>
      </c>
      <c r="I68" s="639" t="str">
        <f t="shared" si="22"/>
        <v>NAIK</v>
      </c>
      <c r="J68" s="530">
        <f t="shared" si="1"/>
        <v>637909801</v>
      </c>
      <c r="K68" s="765"/>
    </row>
    <row r="69" spans="1:11" ht="30" x14ac:dyDescent="0.25">
      <c r="A69" s="543" t="s">
        <v>152</v>
      </c>
      <c r="B69" s="608" t="s">
        <v>153</v>
      </c>
      <c r="C69" s="609" t="s">
        <v>154</v>
      </c>
      <c r="D69" s="610"/>
      <c r="E69" s="640">
        <f t="shared" ref="E69" si="27">SUM(E70:E72)</f>
        <v>64198340</v>
      </c>
      <c r="F69" s="548"/>
      <c r="G69" s="565"/>
      <c r="H69" s="47">
        <f>SUM(H70:H72)</f>
        <v>45441880</v>
      </c>
      <c r="I69" s="550" t="str">
        <f t="shared" si="22"/>
        <v>TURUN</v>
      </c>
      <c r="J69" s="530">
        <f t="shared" si="1"/>
        <v>-18756460</v>
      </c>
      <c r="K69" s="765"/>
    </row>
    <row r="70" spans="1:11" ht="66.75" customHeight="1" x14ac:dyDescent="0.25">
      <c r="A70" s="526" t="s">
        <v>155</v>
      </c>
      <c r="B70" s="551"/>
      <c r="C70" s="552"/>
      <c r="D70" s="591" t="s">
        <v>156</v>
      </c>
      <c r="E70" s="641">
        <v>2860900</v>
      </c>
      <c r="F70" s="92" t="s">
        <v>157</v>
      </c>
      <c r="G70" s="99" t="s">
        <v>158</v>
      </c>
      <c r="H70" s="102">
        <v>2860900</v>
      </c>
      <c r="I70" s="582" t="str">
        <f t="shared" si="22"/>
        <v>TETAP</v>
      </c>
      <c r="J70" s="530">
        <f t="shared" si="1"/>
        <v>0</v>
      </c>
      <c r="K70" s="765" t="s">
        <v>484</v>
      </c>
    </row>
    <row r="71" spans="1:11" ht="50.25" customHeight="1" thickBot="1" x14ac:dyDescent="0.3">
      <c r="A71" s="526" t="s">
        <v>159</v>
      </c>
      <c r="B71" s="551"/>
      <c r="C71" s="552"/>
      <c r="D71" s="642" t="s">
        <v>160</v>
      </c>
      <c r="E71" s="643">
        <v>2460900</v>
      </c>
      <c r="F71" s="636" t="s">
        <v>388</v>
      </c>
      <c r="G71" s="92" t="s">
        <v>162</v>
      </c>
      <c r="H71" s="102">
        <v>2460900</v>
      </c>
      <c r="I71" s="582" t="str">
        <f t="shared" si="22"/>
        <v>TETAP</v>
      </c>
      <c r="J71" s="530">
        <f t="shared" ref="J71:J130" si="28">H71-E71</f>
        <v>0</v>
      </c>
      <c r="K71" s="765" t="s">
        <v>484</v>
      </c>
    </row>
    <row r="72" spans="1:11" ht="221.25" customHeight="1" x14ac:dyDescent="0.25">
      <c r="A72" s="526" t="s">
        <v>163</v>
      </c>
      <c r="B72" s="551"/>
      <c r="C72" s="552"/>
      <c r="D72" s="644" t="s">
        <v>413</v>
      </c>
      <c r="E72" s="645">
        <v>58876540</v>
      </c>
      <c r="F72" s="646" t="s">
        <v>165</v>
      </c>
      <c r="G72" s="99" t="s">
        <v>166</v>
      </c>
      <c r="H72" s="102">
        <v>40120080</v>
      </c>
      <c r="I72" s="556" t="str">
        <f t="shared" si="22"/>
        <v>TURUN</v>
      </c>
      <c r="J72" s="530">
        <f t="shared" si="28"/>
        <v>-18756460</v>
      </c>
      <c r="K72" s="765" t="s">
        <v>484</v>
      </c>
    </row>
    <row r="73" spans="1:11" ht="30" x14ac:dyDescent="0.25">
      <c r="A73" s="647" t="s">
        <v>167</v>
      </c>
      <c r="B73" s="608" t="s">
        <v>153</v>
      </c>
      <c r="C73" s="609" t="s">
        <v>154</v>
      </c>
      <c r="D73" s="648"/>
      <c r="E73" s="649">
        <f t="shared" ref="E73" si="29">SUM(E74:E75)</f>
        <v>10309536320</v>
      </c>
      <c r="F73" s="602"/>
      <c r="G73" s="85"/>
      <c r="H73" s="51">
        <f>SUM(H74:H75)</f>
        <v>11022955000</v>
      </c>
      <c r="I73" s="560" t="str">
        <f t="shared" si="22"/>
        <v>NAIK</v>
      </c>
      <c r="J73" s="530">
        <f t="shared" si="28"/>
        <v>713418680</v>
      </c>
      <c r="K73" s="765"/>
    </row>
    <row r="74" spans="1:11" ht="30" x14ac:dyDescent="0.25">
      <c r="A74" s="526" t="s">
        <v>168</v>
      </c>
      <c r="B74" s="551"/>
      <c r="C74" s="552"/>
      <c r="D74" s="553" t="s">
        <v>169</v>
      </c>
      <c r="E74" s="613">
        <v>10308316320</v>
      </c>
      <c r="F74" s="555" t="s">
        <v>170</v>
      </c>
      <c r="G74" s="105" t="s">
        <v>363</v>
      </c>
      <c r="H74" s="650">
        <v>11022955000</v>
      </c>
      <c r="I74" s="560" t="str">
        <f t="shared" si="22"/>
        <v>NAIK</v>
      </c>
      <c r="J74" s="530">
        <f t="shared" si="28"/>
        <v>714638680</v>
      </c>
      <c r="K74" s="765" t="s">
        <v>485</v>
      </c>
    </row>
    <row r="75" spans="1:11" ht="218.25" customHeight="1" x14ac:dyDescent="0.25">
      <c r="A75" s="526" t="s">
        <v>172</v>
      </c>
      <c r="B75" s="551"/>
      <c r="C75" s="552"/>
      <c r="D75" s="651" t="s">
        <v>414</v>
      </c>
      <c r="E75" s="652">
        <v>1220000</v>
      </c>
      <c r="F75" s="526"/>
      <c r="G75" s="105"/>
      <c r="H75" s="650"/>
      <c r="I75" s="556" t="str">
        <f t="shared" si="22"/>
        <v>TURUN</v>
      </c>
      <c r="J75" s="530">
        <f t="shared" si="28"/>
        <v>-1220000</v>
      </c>
      <c r="K75" s="765"/>
    </row>
    <row r="76" spans="1:11" ht="30" x14ac:dyDescent="0.25">
      <c r="A76" s="543" t="s">
        <v>174</v>
      </c>
      <c r="B76" s="608" t="s">
        <v>153</v>
      </c>
      <c r="C76" s="609" t="s">
        <v>154</v>
      </c>
      <c r="D76" s="610"/>
      <c r="E76" s="653">
        <f t="shared" ref="E76" si="30">SUM(E77:E81)</f>
        <v>941962464</v>
      </c>
      <c r="F76" s="612"/>
      <c r="G76" s="565"/>
      <c r="H76" s="53">
        <f>SUM(H77:H81)</f>
        <v>608796752</v>
      </c>
      <c r="I76" s="550" t="str">
        <f t="shared" si="22"/>
        <v>TURUN</v>
      </c>
      <c r="J76" s="530">
        <f t="shared" si="28"/>
        <v>-333165712</v>
      </c>
      <c r="K76" s="765"/>
    </row>
    <row r="77" spans="1:11" ht="70.5" customHeight="1" x14ac:dyDescent="0.25">
      <c r="A77" s="526" t="s">
        <v>175</v>
      </c>
      <c r="B77" s="551"/>
      <c r="C77" s="552"/>
      <c r="D77" s="654" t="s">
        <v>415</v>
      </c>
      <c r="E77" s="613">
        <v>14868270</v>
      </c>
      <c r="F77" s="655" t="s">
        <v>177</v>
      </c>
      <c r="G77" s="105" t="s">
        <v>178</v>
      </c>
      <c r="H77" s="656">
        <v>8753220</v>
      </c>
      <c r="I77" s="556" t="str">
        <f t="shared" si="22"/>
        <v>TURUN</v>
      </c>
      <c r="J77" s="530">
        <f t="shared" si="28"/>
        <v>-6115050</v>
      </c>
      <c r="K77" s="765" t="s">
        <v>486</v>
      </c>
    </row>
    <row r="78" spans="1:11" ht="409.6" thickBot="1" x14ac:dyDescent="0.3">
      <c r="A78" s="526" t="s">
        <v>179</v>
      </c>
      <c r="B78" s="551"/>
      <c r="C78" s="552"/>
      <c r="D78" s="657" t="s">
        <v>416</v>
      </c>
      <c r="E78" s="625">
        <v>498615194</v>
      </c>
      <c r="F78" s="109" t="s">
        <v>181</v>
      </c>
      <c r="G78" s="110" t="s">
        <v>182</v>
      </c>
      <c r="H78" s="656">
        <v>233951772</v>
      </c>
      <c r="I78" s="556" t="str">
        <f t="shared" si="22"/>
        <v>TURUN</v>
      </c>
      <c r="J78" s="530">
        <f t="shared" si="28"/>
        <v>-264663422</v>
      </c>
      <c r="K78" s="765" t="s">
        <v>486</v>
      </c>
    </row>
    <row r="79" spans="1:11" ht="48" thickBot="1" x14ac:dyDescent="0.3">
      <c r="A79" s="526" t="s">
        <v>183</v>
      </c>
      <c r="B79" s="551"/>
      <c r="C79" s="552"/>
      <c r="D79" s="658" t="s">
        <v>453</v>
      </c>
      <c r="E79" s="562">
        <v>42647000</v>
      </c>
      <c r="F79" s="107" t="s">
        <v>185</v>
      </c>
      <c r="G79" s="105" t="s">
        <v>186</v>
      </c>
      <c r="H79" s="656">
        <v>30483760</v>
      </c>
      <c r="I79" s="556" t="str">
        <f t="shared" si="22"/>
        <v>TURUN</v>
      </c>
      <c r="J79" s="530">
        <f t="shared" si="28"/>
        <v>-12163240</v>
      </c>
      <c r="K79" s="765" t="s">
        <v>486</v>
      </c>
    </row>
    <row r="80" spans="1:11" ht="52.5" customHeight="1" thickBot="1" x14ac:dyDescent="0.3">
      <c r="A80" s="526" t="s">
        <v>187</v>
      </c>
      <c r="B80" s="551"/>
      <c r="C80" s="552"/>
      <c r="D80" s="594" t="s">
        <v>418</v>
      </c>
      <c r="E80" s="659">
        <v>6900000</v>
      </c>
      <c r="F80" s="631" t="s">
        <v>189</v>
      </c>
      <c r="G80" s="112" t="s">
        <v>190</v>
      </c>
      <c r="H80" s="656">
        <v>6900000</v>
      </c>
      <c r="I80" s="582" t="str">
        <f t="shared" si="22"/>
        <v>TETAP</v>
      </c>
      <c r="J80" s="530">
        <f t="shared" si="28"/>
        <v>0</v>
      </c>
      <c r="K80" s="765" t="s">
        <v>486</v>
      </c>
    </row>
    <row r="81" spans="1:11" ht="68.25" customHeight="1" thickBot="1" x14ac:dyDescent="0.3">
      <c r="A81" s="526" t="s">
        <v>191</v>
      </c>
      <c r="B81" s="551"/>
      <c r="C81" s="552"/>
      <c r="D81" s="660" t="s">
        <v>417</v>
      </c>
      <c r="E81" s="562">
        <v>378932000</v>
      </c>
      <c r="F81" s="113" t="s">
        <v>193</v>
      </c>
      <c r="G81" s="110" t="s">
        <v>194</v>
      </c>
      <c r="H81" s="656">
        <v>328708000</v>
      </c>
      <c r="I81" s="560" t="str">
        <f t="shared" si="22"/>
        <v>TURUN</v>
      </c>
      <c r="J81" s="530">
        <f t="shared" si="28"/>
        <v>-50224000</v>
      </c>
      <c r="K81" s="765" t="s">
        <v>486</v>
      </c>
    </row>
    <row r="82" spans="1:11" ht="30.75" thickBot="1" x14ac:dyDescent="0.3">
      <c r="A82" s="543" t="s">
        <v>195</v>
      </c>
      <c r="B82" s="608" t="s">
        <v>153</v>
      </c>
      <c r="C82" s="609" t="s">
        <v>154</v>
      </c>
      <c r="D82" s="630"/>
      <c r="E82" s="14">
        <f t="shared" ref="E82" si="31">SUM(E83:E85)</f>
        <v>1566546813</v>
      </c>
      <c r="F82" s="548"/>
      <c r="G82" s="565"/>
      <c r="H82" s="14">
        <f>SUM(H83:H85)</f>
        <v>2080852606</v>
      </c>
      <c r="I82" s="566" t="str">
        <f t="shared" si="22"/>
        <v>NAIK</v>
      </c>
      <c r="J82" s="530">
        <f t="shared" si="28"/>
        <v>514305793</v>
      </c>
      <c r="K82" s="765"/>
    </row>
    <row r="83" spans="1:11" ht="72" customHeight="1" thickBot="1" x14ac:dyDescent="0.3">
      <c r="A83" s="526" t="s">
        <v>196</v>
      </c>
      <c r="B83" s="551"/>
      <c r="C83" s="552"/>
      <c r="D83" s="660" t="s">
        <v>419</v>
      </c>
      <c r="E83" s="659">
        <v>12200000</v>
      </c>
      <c r="F83" s="113" t="s">
        <v>364</v>
      </c>
      <c r="G83" s="109" t="s">
        <v>365</v>
      </c>
      <c r="H83" s="650">
        <v>12600000</v>
      </c>
      <c r="I83" s="560" t="str">
        <f t="shared" si="22"/>
        <v>NAIK</v>
      </c>
      <c r="J83" s="530">
        <f t="shared" si="28"/>
        <v>400000</v>
      </c>
      <c r="K83" s="765" t="s">
        <v>486</v>
      </c>
    </row>
    <row r="84" spans="1:11" ht="51" customHeight="1" thickBot="1" x14ac:dyDescent="0.3">
      <c r="A84" s="526" t="s">
        <v>200</v>
      </c>
      <c r="B84" s="551"/>
      <c r="C84" s="552"/>
      <c r="D84" s="561" t="s">
        <v>420</v>
      </c>
      <c r="E84" s="562">
        <v>26100000</v>
      </c>
      <c r="F84" s="107" t="s">
        <v>202</v>
      </c>
      <c r="G84" s="105" t="s">
        <v>83</v>
      </c>
      <c r="H84" s="650">
        <v>73800000</v>
      </c>
      <c r="I84" s="560" t="str">
        <f t="shared" si="22"/>
        <v>NAIK</v>
      </c>
      <c r="J84" s="530">
        <f t="shared" si="28"/>
        <v>47700000</v>
      </c>
      <c r="K84" s="765" t="s">
        <v>486</v>
      </c>
    </row>
    <row r="85" spans="1:11" ht="234" customHeight="1" thickBot="1" x14ac:dyDescent="0.3">
      <c r="A85" s="526" t="s">
        <v>203</v>
      </c>
      <c r="B85" s="551"/>
      <c r="C85" s="552"/>
      <c r="D85" s="661" t="s">
        <v>421</v>
      </c>
      <c r="E85" s="562">
        <v>1528246813</v>
      </c>
      <c r="F85" s="107" t="s">
        <v>389</v>
      </c>
      <c r="G85" s="110" t="s">
        <v>366</v>
      </c>
      <c r="H85" s="650">
        <v>1994452606</v>
      </c>
      <c r="I85" s="560" t="str">
        <f t="shared" si="22"/>
        <v>NAIK</v>
      </c>
      <c r="J85" s="530">
        <f t="shared" si="28"/>
        <v>466205793</v>
      </c>
      <c r="K85" s="765" t="s">
        <v>484</v>
      </c>
    </row>
    <row r="86" spans="1:11" ht="45.75" thickBot="1" x14ac:dyDescent="0.3">
      <c r="A86" s="543" t="s">
        <v>207</v>
      </c>
      <c r="B86" s="608" t="s">
        <v>153</v>
      </c>
      <c r="C86" s="609" t="s">
        <v>154</v>
      </c>
      <c r="D86" s="610"/>
      <c r="E86" s="621">
        <f>SUM(E87+E88)</f>
        <v>543119000</v>
      </c>
      <c r="F86" s="548"/>
      <c r="G86" s="565"/>
      <c r="H86" s="14">
        <f>SUM(H87:H88)</f>
        <v>305226500</v>
      </c>
      <c r="I86" s="550" t="str">
        <f t="shared" si="22"/>
        <v>TURUN</v>
      </c>
      <c r="J86" s="530">
        <f t="shared" si="28"/>
        <v>-237892500</v>
      </c>
      <c r="K86" s="765"/>
    </row>
    <row r="87" spans="1:11" ht="191.25" customHeight="1" thickBot="1" x14ac:dyDescent="0.3">
      <c r="A87" s="526" t="s">
        <v>208</v>
      </c>
      <c r="B87" s="662"/>
      <c r="C87" s="663"/>
      <c r="D87" s="624" t="s">
        <v>422</v>
      </c>
      <c r="E87" s="562">
        <v>348119000</v>
      </c>
      <c r="F87" s="107" t="s">
        <v>210</v>
      </c>
      <c r="G87" s="110" t="s">
        <v>211</v>
      </c>
      <c r="H87" s="650">
        <v>305226500</v>
      </c>
      <c r="I87" s="556" t="str">
        <f t="shared" si="22"/>
        <v>TURUN</v>
      </c>
      <c r="J87" s="530">
        <f t="shared" si="28"/>
        <v>-42892500</v>
      </c>
      <c r="K87" s="765" t="s">
        <v>486</v>
      </c>
    </row>
    <row r="88" spans="1:11" ht="30.75" thickBot="1" x14ac:dyDescent="0.3">
      <c r="A88" s="526" t="s">
        <v>212</v>
      </c>
      <c r="B88" s="662"/>
      <c r="C88" s="663"/>
      <c r="D88" s="561" t="s">
        <v>423</v>
      </c>
      <c r="E88" s="562">
        <v>195000000</v>
      </c>
      <c r="F88" s="107"/>
      <c r="G88" s="110"/>
      <c r="H88" s="650"/>
      <c r="I88" s="556" t="str">
        <f t="shared" si="22"/>
        <v>TURUN</v>
      </c>
      <c r="J88" s="530">
        <f t="shared" si="28"/>
        <v>-195000000</v>
      </c>
      <c r="K88" s="765"/>
    </row>
    <row r="89" spans="1:11" ht="30" x14ac:dyDescent="0.25">
      <c r="A89" s="531" t="s">
        <v>213</v>
      </c>
      <c r="B89" s="664"/>
      <c r="C89" s="665"/>
      <c r="D89" s="666"/>
      <c r="E89" s="667">
        <f t="shared" ref="E89" si="32">E90+E93+E100+E110</f>
        <v>3691104310</v>
      </c>
      <c r="F89" s="534"/>
      <c r="G89" s="535"/>
      <c r="H89" s="667">
        <f>H90+H93+H100+H110</f>
        <v>3940013200</v>
      </c>
      <c r="I89" s="716" t="str">
        <f t="shared" si="22"/>
        <v>NAIK</v>
      </c>
      <c r="J89" s="530">
        <f t="shared" si="28"/>
        <v>248908890</v>
      </c>
      <c r="K89" s="765"/>
    </row>
    <row r="90" spans="1:11" ht="30" x14ac:dyDescent="0.25">
      <c r="A90" s="537" t="s">
        <v>214</v>
      </c>
      <c r="B90" s="616"/>
      <c r="C90" s="617"/>
      <c r="D90" s="634"/>
      <c r="E90" s="9">
        <f t="shared" ref="E90:E91" si="33">SUM(E91)</f>
        <v>160938400</v>
      </c>
      <c r="F90" s="540"/>
      <c r="G90" s="541"/>
      <c r="H90" s="9">
        <f t="shared" ref="H90:H91" si="34">SUM(H91)</f>
        <v>157793400</v>
      </c>
      <c r="I90" s="542" t="str">
        <f t="shared" si="22"/>
        <v>TURUN</v>
      </c>
      <c r="J90" s="530">
        <f t="shared" si="28"/>
        <v>-3145000</v>
      </c>
      <c r="K90" s="765"/>
    </row>
    <row r="91" spans="1:11" ht="60.75" thickBot="1" x14ac:dyDescent="0.3">
      <c r="A91" s="543" t="s">
        <v>215</v>
      </c>
      <c r="B91" s="608" t="s">
        <v>216</v>
      </c>
      <c r="C91" s="609" t="s">
        <v>217</v>
      </c>
      <c r="D91" s="610"/>
      <c r="E91" s="621">
        <f t="shared" si="33"/>
        <v>160938400</v>
      </c>
      <c r="F91" s="548"/>
      <c r="G91" s="565"/>
      <c r="H91" s="14">
        <f t="shared" si="34"/>
        <v>157793400</v>
      </c>
      <c r="I91" s="550" t="str">
        <f t="shared" si="22"/>
        <v>TURUN</v>
      </c>
      <c r="J91" s="530">
        <f t="shared" si="28"/>
        <v>-3145000</v>
      </c>
      <c r="K91" s="765"/>
    </row>
    <row r="92" spans="1:11" ht="84" customHeight="1" thickBot="1" x14ac:dyDescent="0.3">
      <c r="A92" s="526" t="s">
        <v>218</v>
      </c>
      <c r="B92" s="551"/>
      <c r="C92" s="552"/>
      <c r="D92" s="583" t="s">
        <v>219</v>
      </c>
      <c r="E92" s="627">
        <v>160938400</v>
      </c>
      <c r="F92" s="628" t="s">
        <v>220</v>
      </c>
      <c r="G92" s="101" t="s">
        <v>367</v>
      </c>
      <c r="H92" s="75">
        <v>157793400</v>
      </c>
      <c r="I92" s="556" t="str">
        <f t="shared" si="22"/>
        <v>TURUN</v>
      </c>
      <c r="J92" s="530">
        <f t="shared" si="28"/>
        <v>-3145000</v>
      </c>
      <c r="K92" s="765" t="s">
        <v>487</v>
      </c>
    </row>
    <row r="93" spans="1:11" ht="30" x14ac:dyDescent="0.25">
      <c r="A93" s="537" t="s">
        <v>222</v>
      </c>
      <c r="B93" s="616"/>
      <c r="C93" s="617"/>
      <c r="D93" s="629"/>
      <c r="E93" s="9">
        <f t="shared" ref="E93" si="35">E94+E96+E98</f>
        <v>1740303910</v>
      </c>
      <c r="F93" s="540"/>
      <c r="G93" s="541"/>
      <c r="H93" s="9">
        <f>H94+H96+H98</f>
        <v>1517136460</v>
      </c>
      <c r="I93" s="542" t="str">
        <f t="shared" si="22"/>
        <v>TURUN</v>
      </c>
      <c r="J93" s="530">
        <f t="shared" si="28"/>
        <v>-223167450</v>
      </c>
      <c r="K93" s="765"/>
    </row>
    <row r="94" spans="1:11" ht="90.75" thickBot="1" x14ac:dyDescent="0.3">
      <c r="A94" s="543" t="s">
        <v>223</v>
      </c>
      <c r="B94" s="608" t="s">
        <v>224</v>
      </c>
      <c r="C94" s="620">
        <v>0.91</v>
      </c>
      <c r="D94" s="668"/>
      <c r="E94" s="14">
        <f t="shared" ref="E94" si="36">SUM(E95)</f>
        <v>1608717050</v>
      </c>
      <c r="F94" s="548"/>
      <c r="G94" s="565"/>
      <c r="H94" s="14">
        <f>SUM(H95)</f>
        <v>1368634260</v>
      </c>
      <c r="I94" s="550" t="str">
        <f t="shared" si="22"/>
        <v>TURUN</v>
      </c>
      <c r="J94" s="530">
        <f t="shared" si="28"/>
        <v>-240082790</v>
      </c>
      <c r="K94" s="765"/>
    </row>
    <row r="95" spans="1:11" ht="409.6" customHeight="1" thickBot="1" x14ac:dyDescent="0.3">
      <c r="A95" s="526" t="s">
        <v>225</v>
      </c>
      <c r="B95" s="551"/>
      <c r="C95" s="552"/>
      <c r="D95" s="577" t="s">
        <v>424</v>
      </c>
      <c r="E95" s="669">
        <v>1608717050</v>
      </c>
      <c r="F95" s="670" t="s">
        <v>227</v>
      </c>
      <c r="G95" s="101" t="s">
        <v>368</v>
      </c>
      <c r="H95" s="75">
        <v>1368634260</v>
      </c>
      <c r="I95" s="556" t="str">
        <f t="shared" si="22"/>
        <v>TURUN</v>
      </c>
      <c r="J95" s="530">
        <f t="shared" si="28"/>
        <v>-240082790</v>
      </c>
      <c r="K95" s="765" t="s">
        <v>488</v>
      </c>
    </row>
    <row r="96" spans="1:11" ht="90.75" thickBot="1" x14ac:dyDescent="0.3">
      <c r="A96" s="543" t="s">
        <v>229</v>
      </c>
      <c r="B96" s="608" t="s">
        <v>224</v>
      </c>
      <c r="C96" s="620">
        <v>0.91</v>
      </c>
      <c r="D96" s="671"/>
      <c r="E96" s="14">
        <f t="shared" ref="E96" si="37">SUM(E97)</f>
        <v>115881200</v>
      </c>
      <c r="F96" s="548"/>
      <c r="G96" s="565"/>
      <c r="H96" s="14">
        <f>SUM(H97)</f>
        <v>113972200</v>
      </c>
      <c r="I96" s="550" t="str">
        <f t="shared" si="22"/>
        <v>TURUN</v>
      </c>
      <c r="J96" s="530">
        <f t="shared" si="28"/>
        <v>-1909000</v>
      </c>
      <c r="K96" s="765"/>
    </row>
    <row r="97" spans="1:11" ht="30.75" thickBot="1" x14ac:dyDescent="0.3">
      <c r="A97" s="526" t="s">
        <v>230</v>
      </c>
      <c r="B97" s="551"/>
      <c r="C97" s="552"/>
      <c r="D97" s="632" t="s">
        <v>231</v>
      </c>
      <c r="E97" s="562">
        <v>115881200</v>
      </c>
      <c r="F97" s="672" t="s">
        <v>232</v>
      </c>
      <c r="G97" s="673" t="s">
        <v>233</v>
      </c>
      <c r="H97" s="75">
        <v>113972200</v>
      </c>
      <c r="I97" s="556" t="str">
        <f t="shared" si="22"/>
        <v>TURUN</v>
      </c>
      <c r="J97" s="530">
        <f t="shared" si="28"/>
        <v>-1909000</v>
      </c>
      <c r="K97" s="765" t="s">
        <v>488</v>
      </c>
    </row>
    <row r="98" spans="1:11" ht="90.75" thickBot="1" x14ac:dyDescent="0.3">
      <c r="A98" s="543" t="s">
        <v>234</v>
      </c>
      <c r="B98" s="608" t="s">
        <v>224</v>
      </c>
      <c r="C98" s="620">
        <v>0.91</v>
      </c>
      <c r="D98" s="630"/>
      <c r="E98" s="14">
        <f t="shared" ref="E98" si="38">SUM(E99)</f>
        <v>15705660</v>
      </c>
      <c r="F98" s="548"/>
      <c r="G98" s="565"/>
      <c r="H98" s="14">
        <f>SUM(H99)</f>
        <v>34530000</v>
      </c>
      <c r="I98" s="566" t="str">
        <f t="shared" si="22"/>
        <v>NAIK</v>
      </c>
      <c r="J98" s="530">
        <f t="shared" si="28"/>
        <v>18824340</v>
      </c>
      <c r="K98" s="765"/>
    </row>
    <row r="99" spans="1:11" ht="62.25" customHeight="1" thickBot="1" x14ac:dyDescent="0.3">
      <c r="A99" s="526" t="s">
        <v>235</v>
      </c>
      <c r="B99" s="551"/>
      <c r="C99" s="552"/>
      <c r="D99" s="594" t="s">
        <v>425</v>
      </c>
      <c r="E99" s="562">
        <v>15705660</v>
      </c>
      <c r="F99" s="674" t="s">
        <v>237</v>
      </c>
      <c r="G99" s="101" t="s">
        <v>369</v>
      </c>
      <c r="H99" s="75">
        <v>34530000</v>
      </c>
      <c r="I99" s="560" t="str">
        <f t="shared" si="22"/>
        <v>NAIK</v>
      </c>
      <c r="J99" s="530">
        <f t="shared" si="28"/>
        <v>18824340</v>
      </c>
      <c r="K99" s="765" t="s">
        <v>488</v>
      </c>
    </row>
    <row r="100" spans="1:11" ht="30" x14ac:dyDescent="0.25">
      <c r="A100" s="537" t="s">
        <v>239</v>
      </c>
      <c r="B100" s="616"/>
      <c r="C100" s="617"/>
      <c r="D100" s="634"/>
      <c r="E100" s="9">
        <f t="shared" ref="E100" si="39">E101+E105+E108</f>
        <v>873876000</v>
      </c>
      <c r="F100" s="540"/>
      <c r="G100" s="541"/>
      <c r="H100" s="9">
        <f>H101+H105+H108</f>
        <v>1401372840</v>
      </c>
      <c r="I100" s="639" t="str">
        <f t="shared" si="22"/>
        <v>NAIK</v>
      </c>
      <c r="J100" s="530">
        <f t="shared" si="28"/>
        <v>527496840</v>
      </c>
      <c r="K100" s="765"/>
    </row>
    <row r="101" spans="1:11" ht="45.75" thickBot="1" x14ac:dyDescent="0.3">
      <c r="A101" s="543" t="s">
        <v>240</v>
      </c>
      <c r="B101" s="608" t="s">
        <v>241</v>
      </c>
      <c r="C101" s="609" t="s">
        <v>242</v>
      </c>
      <c r="D101" s="610"/>
      <c r="E101" s="621">
        <f t="shared" ref="E101" si="40">SUM(E102:E104)</f>
        <v>564788000</v>
      </c>
      <c r="F101" s="548"/>
      <c r="G101" s="565"/>
      <c r="H101" s="14">
        <f>SUM(H102:H104)</f>
        <v>1108598000</v>
      </c>
      <c r="I101" s="566" t="str">
        <f t="shared" si="22"/>
        <v>NAIK</v>
      </c>
      <c r="J101" s="530">
        <f t="shared" si="28"/>
        <v>543810000</v>
      </c>
      <c r="K101" s="765"/>
    </row>
    <row r="102" spans="1:11" ht="60.75" customHeight="1" thickBot="1" x14ac:dyDescent="0.3">
      <c r="A102" s="526" t="s">
        <v>243</v>
      </c>
      <c r="B102" s="551"/>
      <c r="C102" s="552"/>
      <c r="D102" s="591" t="s">
        <v>426</v>
      </c>
      <c r="E102" s="669">
        <v>32000000</v>
      </c>
      <c r="F102" s="526" t="s">
        <v>245</v>
      </c>
      <c r="G102" s="85" t="s">
        <v>246</v>
      </c>
      <c r="H102" s="75">
        <v>18450000</v>
      </c>
      <c r="I102" s="556" t="str">
        <f t="shared" si="22"/>
        <v>TURUN</v>
      </c>
      <c r="J102" s="530">
        <f t="shared" si="28"/>
        <v>-13550000</v>
      </c>
      <c r="K102" s="765" t="s">
        <v>487</v>
      </c>
    </row>
    <row r="103" spans="1:11" ht="69" customHeight="1" thickBot="1" x14ac:dyDescent="0.3">
      <c r="A103" s="675" t="s">
        <v>247</v>
      </c>
      <c r="B103" s="676"/>
      <c r="C103" s="677"/>
      <c r="D103" s="678"/>
      <c r="E103" s="679"/>
      <c r="F103" s="680" t="s">
        <v>248</v>
      </c>
      <c r="G103" s="681" t="s">
        <v>370</v>
      </c>
      <c r="H103" s="75">
        <v>17360000</v>
      </c>
      <c r="I103" s="682" t="str">
        <f t="shared" si="22"/>
        <v>NAIK</v>
      </c>
      <c r="J103" s="530">
        <f t="shared" si="28"/>
        <v>17360000</v>
      </c>
      <c r="K103" s="765" t="s">
        <v>487</v>
      </c>
    </row>
    <row r="104" spans="1:11" ht="57.75" customHeight="1" thickBot="1" x14ac:dyDescent="0.3">
      <c r="A104" s="526" t="s">
        <v>250</v>
      </c>
      <c r="B104" s="551"/>
      <c r="C104" s="552"/>
      <c r="D104" s="577" t="s">
        <v>391</v>
      </c>
      <c r="E104" s="669">
        <v>532788000</v>
      </c>
      <c r="F104" s="92" t="s">
        <v>390</v>
      </c>
      <c r="G104" s="85" t="s">
        <v>253</v>
      </c>
      <c r="H104" s="75">
        <v>1072788000</v>
      </c>
      <c r="I104" s="560" t="str">
        <f t="shared" si="22"/>
        <v>NAIK</v>
      </c>
      <c r="J104" s="530">
        <f t="shared" si="28"/>
        <v>540000000</v>
      </c>
      <c r="K104" s="765" t="s">
        <v>487</v>
      </c>
    </row>
    <row r="105" spans="1:11" ht="45.75" thickBot="1" x14ac:dyDescent="0.3">
      <c r="A105" s="543" t="s">
        <v>254</v>
      </c>
      <c r="B105" s="608" t="s">
        <v>241</v>
      </c>
      <c r="C105" s="609" t="s">
        <v>242</v>
      </c>
      <c r="D105" s="610"/>
      <c r="E105" s="621">
        <f t="shared" ref="E105" si="41">SUM(E106:E107)</f>
        <v>282418000</v>
      </c>
      <c r="F105" s="548"/>
      <c r="G105" s="565"/>
      <c r="H105" s="14">
        <f>SUM(H106:H107)</f>
        <v>204339840</v>
      </c>
      <c r="I105" s="550" t="str">
        <f t="shared" si="22"/>
        <v>TURUN</v>
      </c>
      <c r="J105" s="530">
        <f t="shared" si="28"/>
        <v>-78078160</v>
      </c>
      <c r="K105" s="765"/>
    </row>
    <row r="106" spans="1:11" ht="126.75" customHeight="1" thickBot="1" x14ac:dyDescent="0.3">
      <c r="A106" s="526" t="s">
        <v>255</v>
      </c>
      <c r="B106" s="551"/>
      <c r="C106" s="552"/>
      <c r="D106" s="591" t="s">
        <v>427</v>
      </c>
      <c r="E106" s="669">
        <v>164468000</v>
      </c>
      <c r="F106" s="605" t="s">
        <v>257</v>
      </c>
      <c r="G106" s="110" t="s">
        <v>371</v>
      </c>
      <c r="H106" s="75">
        <v>112729840</v>
      </c>
      <c r="I106" s="556" t="str">
        <f t="shared" si="22"/>
        <v>TURUN</v>
      </c>
      <c r="J106" s="530">
        <f t="shared" si="28"/>
        <v>-51738160</v>
      </c>
      <c r="K106" s="765" t="s">
        <v>487</v>
      </c>
    </row>
    <row r="107" spans="1:11" ht="112.5" customHeight="1" x14ac:dyDescent="0.25">
      <c r="A107" s="526" t="s">
        <v>259</v>
      </c>
      <c r="B107" s="551"/>
      <c r="C107" s="552"/>
      <c r="D107" s="683" t="s">
        <v>260</v>
      </c>
      <c r="E107" s="684">
        <v>117950000</v>
      </c>
      <c r="F107" s="92" t="s">
        <v>372</v>
      </c>
      <c r="G107" s="99" t="s">
        <v>373</v>
      </c>
      <c r="H107" s="89">
        <v>91610000</v>
      </c>
      <c r="I107" s="556" t="str">
        <f t="shared" si="22"/>
        <v>TURUN</v>
      </c>
      <c r="J107" s="530">
        <f t="shared" si="28"/>
        <v>-26340000</v>
      </c>
      <c r="K107" s="765" t="s">
        <v>487</v>
      </c>
    </row>
    <row r="108" spans="1:11" ht="45" x14ac:dyDescent="0.25">
      <c r="A108" s="543" t="s">
        <v>263</v>
      </c>
      <c r="B108" s="608" t="s">
        <v>241</v>
      </c>
      <c r="C108" s="609" t="s">
        <v>242</v>
      </c>
      <c r="D108" s="610"/>
      <c r="E108" s="611">
        <f t="shared" ref="E108" si="42">SUM(E109)</f>
        <v>26670000</v>
      </c>
      <c r="F108" s="612"/>
      <c r="G108" s="565"/>
      <c r="H108" s="14">
        <f>SUM(H109)</f>
        <v>88435000</v>
      </c>
      <c r="I108" s="566" t="str">
        <f t="shared" si="22"/>
        <v>NAIK</v>
      </c>
      <c r="J108" s="530">
        <f t="shared" si="28"/>
        <v>61765000</v>
      </c>
      <c r="K108" s="765"/>
    </row>
    <row r="109" spans="1:11" ht="116.25" customHeight="1" x14ac:dyDescent="0.25">
      <c r="A109" s="526" t="s">
        <v>264</v>
      </c>
      <c r="B109" s="551"/>
      <c r="C109" s="552"/>
      <c r="D109" s="577" t="s">
        <v>265</v>
      </c>
      <c r="E109" s="601">
        <v>26670000</v>
      </c>
      <c r="F109" s="636" t="s">
        <v>374</v>
      </c>
      <c r="G109" s="85" t="s">
        <v>375</v>
      </c>
      <c r="H109" s="75">
        <v>88435000</v>
      </c>
      <c r="I109" s="560" t="str">
        <f t="shared" si="22"/>
        <v>NAIK</v>
      </c>
      <c r="J109" s="530">
        <f t="shared" si="28"/>
        <v>61765000</v>
      </c>
      <c r="K109" s="765" t="s">
        <v>487</v>
      </c>
    </row>
    <row r="110" spans="1:11" ht="30" x14ac:dyDescent="0.25">
      <c r="A110" s="537" t="s">
        <v>268</v>
      </c>
      <c r="B110" s="616"/>
      <c r="C110" s="617"/>
      <c r="D110" s="618"/>
      <c r="E110" s="685">
        <f t="shared" ref="E110" si="43">E111+E115</f>
        <v>915986000</v>
      </c>
      <c r="F110" s="686"/>
      <c r="G110" s="541"/>
      <c r="H110" s="9">
        <f>H111+H115</f>
        <v>863710500</v>
      </c>
      <c r="I110" s="542" t="str">
        <f t="shared" si="22"/>
        <v>TURUN</v>
      </c>
      <c r="J110" s="530">
        <f t="shared" si="28"/>
        <v>-52275500</v>
      </c>
      <c r="K110" s="765"/>
    </row>
    <row r="111" spans="1:11" ht="75" x14ac:dyDescent="0.25">
      <c r="A111" s="543" t="s">
        <v>269</v>
      </c>
      <c r="B111" s="608" t="s">
        <v>270</v>
      </c>
      <c r="C111" s="609" t="s">
        <v>271</v>
      </c>
      <c r="D111" s="610"/>
      <c r="E111" s="611">
        <f t="shared" ref="E111" si="44">SUM(E112:E114)</f>
        <v>510406000</v>
      </c>
      <c r="F111" s="612"/>
      <c r="G111" s="565"/>
      <c r="H111" s="14">
        <f>SUM(H112:H114)</f>
        <v>236930000</v>
      </c>
      <c r="I111" s="550" t="str">
        <f t="shared" si="22"/>
        <v>TURUN</v>
      </c>
      <c r="J111" s="530">
        <f t="shared" si="28"/>
        <v>-273476000</v>
      </c>
      <c r="K111" s="765"/>
    </row>
    <row r="112" spans="1:11" ht="76.5" customHeight="1" x14ac:dyDescent="0.25">
      <c r="A112" s="526" t="s">
        <v>272</v>
      </c>
      <c r="B112" s="551"/>
      <c r="C112" s="552"/>
      <c r="D112" s="577" t="s">
        <v>273</v>
      </c>
      <c r="E112" s="613">
        <v>20350000</v>
      </c>
      <c r="F112" s="632" t="s">
        <v>274</v>
      </c>
      <c r="G112" s="526" t="s">
        <v>275</v>
      </c>
      <c r="H112" s="75">
        <v>36896000</v>
      </c>
      <c r="I112" s="560" t="str">
        <f t="shared" si="22"/>
        <v>NAIK</v>
      </c>
      <c r="J112" s="530">
        <f t="shared" si="28"/>
        <v>16546000</v>
      </c>
      <c r="K112" s="765" t="s">
        <v>489</v>
      </c>
    </row>
    <row r="113" spans="1:11" ht="80.25" customHeight="1" x14ac:dyDescent="0.25">
      <c r="A113" s="526" t="s">
        <v>276</v>
      </c>
      <c r="B113" s="551"/>
      <c r="C113" s="552"/>
      <c r="D113" s="577" t="s">
        <v>277</v>
      </c>
      <c r="E113" s="613">
        <v>9200000</v>
      </c>
      <c r="F113" s="636" t="s">
        <v>278</v>
      </c>
      <c r="G113" s="85" t="s">
        <v>279</v>
      </c>
      <c r="H113" s="75">
        <v>24566000</v>
      </c>
      <c r="I113" s="560" t="str">
        <f t="shared" si="22"/>
        <v>NAIK</v>
      </c>
      <c r="J113" s="530">
        <f t="shared" si="28"/>
        <v>15366000</v>
      </c>
      <c r="K113" s="765" t="s">
        <v>489</v>
      </c>
    </row>
    <row r="114" spans="1:11" ht="178.5" customHeight="1" x14ac:dyDescent="0.25">
      <c r="A114" s="526" t="s">
        <v>280</v>
      </c>
      <c r="B114" s="551"/>
      <c r="C114" s="552"/>
      <c r="D114" s="687" t="s">
        <v>428</v>
      </c>
      <c r="E114" s="613">
        <v>480856000</v>
      </c>
      <c r="F114" s="688" t="s">
        <v>282</v>
      </c>
      <c r="G114" s="526" t="s">
        <v>283</v>
      </c>
      <c r="H114" s="75">
        <v>175468000</v>
      </c>
      <c r="I114" s="556" t="str">
        <f t="shared" si="22"/>
        <v>TURUN</v>
      </c>
      <c r="J114" s="530">
        <f t="shared" si="28"/>
        <v>-305388000</v>
      </c>
      <c r="K114" s="767" t="s">
        <v>490</v>
      </c>
    </row>
    <row r="115" spans="1:11" ht="75" x14ac:dyDescent="0.25">
      <c r="A115" s="543" t="s">
        <v>284</v>
      </c>
      <c r="B115" s="608" t="s">
        <v>270</v>
      </c>
      <c r="C115" s="609" t="s">
        <v>271</v>
      </c>
      <c r="D115" s="610"/>
      <c r="E115" s="611">
        <f t="shared" ref="E115" si="45">SUM(E116:E119)</f>
        <v>405580000</v>
      </c>
      <c r="F115" s="612"/>
      <c r="G115" s="565"/>
      <c r="H115" s="14">
        <f>SUM(H116:H123)</f>
        <v>626780500</v>
      </c>
      <c r="I115" s="566" t="str">
        <f t="shared" si="22"/>
        <v>NAIK</v>
      </c>
      <c r="J115" s="530">
        <f t="shared" si="28"/>
        <v>221200500</v>
      </c>
      <c r="K115" s="765"/>
    </row>
    <row r="116" spans="1:11" ht="221.25" customHeight="1" x14ac:dyDescent="0.25">
      <c r="A116" s="526" t="s">
        <v>285</v>
      </c>
      <c r="B116" s="551"/>
      <c r="C116" s="552"/>
      <c r="D116" s="577" t="s">
        <v>286</v>
      </c>
      <c r="E116" s="601">
        <v>279122000</v>
      </c>
      <c r="F116" s="646" t="s">
        <v>376</v>
      </c>
      <c r="G116" s="689" t="s">
        <v>288</v>
      </c>
      <c r="H116" s="75">
        <v>158926500</v>
      </c>
      <c r="I116" s="556" t="str">
        <f t="shared" si="22"/>
        <v>TURUN</v>
      </c>
      <c r="J116" s="530">
        <f t="shared" si="28"/>
        <v>-120195500</v>
      </c>
      <c r="K116" s="765" t="s">
        <v>489</v>
      </c>
    </row>
    <row r="117" spans="1:11" ht="173.25" customHeight="1" x14ac:dyDescent="0.25">
      <c r="A117" s="526" t="s">
        <v>289</v>
      </c>
      <c r="B117" s="551"/>
      <c r="C117" s="552"/>
      <c r="D117" s="770" t="s">
        <v>494</v>
      </c>
      <c r="E117" s="601">
        <v>126458000</v>
      </c>
      <c r="F117" s="690" t="s">
        <v>290</v>
      </c>
      <c r="G117" s="92" t="s">
        <v>291</v>
      </c>
      <c r="H117" s="75">
        <v>42898000</v>
      </c>
      <c r="I117" s="556" t="str">
        <f t="shared" si="22"/>
        <v>TURUN</v>
      </c>
      <c r="J117" s="530">
        <f t="shared" si="28"/>
        <v>-83560000</v>
      </c>
      <c r="K117" s="765" t="s">
        <v>489</v>
      </c>
    </row>
    <row r="118" spans="1:11" ht="71.25" customHeight="1" x14ac:dyDescent="0.25">
      <c r="A118" s="675" t="s">
        <v>292</v>
      </c>
      <c r="B118" s="676"/>
      <c r="C118" s="677"/>
      <c r="D118" s="678"/>
      <c r="E118" s="691"/>
      <c r="F118" s="692" t="s">
        <v>293</v>
      </c>
      <c r="G118" s="693" t="s">
        <v>294</v>
      </c>
      <c r="H118" s="694">
        <v>22218000</v>
      </c>
      <c r="I118" s="682" t="str">
        <f t="shared" si="22"/>
        <v>NAIK</v>
      </c>
      <c r="J118" s="530">
        <f t="shared" si="28"/>
        <v>22218000</v>
      </c>
      <c r="K118" s="765" t="s">
        <v>489</v>
      </c>
    </row>
    <row r="119" spans="1:11" ht="112.5" customHeight="1" x14ac:dyDescent="0.25">
      <c r="A119" s="675" t="s">
        <v>295</v>
      </c>
      <c r="B119" s="676"/>
      <c r="C119" s="677"/>
      <c r="D119" s="678"/>
      <c r="E119" s="691"/>
      <c r="F119" s="692" t="s">
        <v>346</v>
      </c>
      <c r="G119" s="693" t="s">
        <v>296</v>
      </c>
      <c r="H119" s="694">
        <v>54516000</v>
      </c>
      <c r="I119" s="682" t="str">
        <f t="shared" si="22"/>
        <v>NAIK</v>
      </c>
      <c r="J119" s="530">
        <f t="shared" si="28"/>
        <v>54516000</v>
      </c>
      <c r="K119" s="765" t="s">
        <v>489</v>
      </c>
    </row>
    <row r="120" spans="1:11" x14ac:dyDescent="0.25">
      <c r="A120" s="695" t="s">
        <v>297</v>
      </c>
      <c r="B120" s="696"/>
      <c r="C120" s="697"/>
      <c r="D120" s="698"/>
      <c r="E120" s="699"/>
      <c r="F120" s="700"/>
      <c r="G120" s="701"/>
      <c r="H120" s="702"/>
      <c r="I120" s="703" t="str">
        <f t="shared" si="22"/>
        <v>TETAP</v>
      </c>
      <c r="J120" s="530">
        <f t="shared" si="28"/>
        <v>0</v>
      </c>
      <c r="K120" s="765"/>
    </row>
    <row r="121" spans="1:11" ht="90" x14ac:dyDescent="0.25">
      <c r="A121" s="704" t="s">
        <v>298</v>
      </c>
      <c r="B121" s="696"/>
      <c r="C121" s="697"/>
      <c r="D121" s="698"/>
      <c r="E121" s="699"/>
      <c r="F121" s="700"/>
      <c r="G121" s="701"/>
      <c r="H121" s="702"/>
      <c r="I121" s="703" t="str">
        <f t="shared" si="22"/>
        <v>TETAP</v>
      </c>
      <c r="J121" s="530">
        <f t="shared" si="28"/>
        <v>0</v>
      </c>
      <c r="K121" s="765"/>
    </row>
    <row r="122" spans="1:11" ht="30" x14ac:dyDescent="0.25">
      <c r="A122" s="704" t="s">
        <v>299</v>
      </c>
      <c r="B122" s="696"/>
      <c r="C122" s="697"/>
      <c r="D122" s="698"/>
      <c r="E122" s="699"/>
      <c r="F122" s="700"/>
      <c r="G122" s="701"/>
      <c r="H122" s="702"/>
      <c r="I122" s="703" t="str">
        <f t="shared" si="22"/>
        <v>TETAP</v>
      </c>
      <c r="J122" s="530">
        <f t="shared" si="28"/>
        <v>0</v>
      </c>
      <c r="K122" s="765"/>
    </row>
    <row r="123" spans="1:11" ht="204" customHeight="1" x14ac:dyDescent="0.25">
      <c r="A123" s="761" t="s">
        <v>474</v>
      </c>
      <c r="B123" s="705"/>
      <c r="C123" s="706"/>
      <c r="D123" s="707"/>
      <c r="E123" s="708"/>
      <c r="F123" s="709" t="s">
        <v>377</v>
      </c>
      <c r="G123" s="710" t="s">
        <v>378</v>
      </c>
      <c r="H123" s="711">
        <v>348222000</v>
      </c>
      <c r="I123" s="712" t="str">
        <f t="shared" si="22"/>
        <v>NAIK</v>
      </c>
      <c r="J123" s="530">
        <f t="shared" si="28"/>
        <v>348222000</v>
      </c>
      <c r="K123" s="765" t="s">
        <v>491</v>
      </c>
    </row>
    <row r="124" spans="1:11" ht="30" x14ac:dyDescent="0.25">
      <c r="A124" s="531" t="s">
        <v>302</v>
      </c>
      <c r="B124" s="664"/>
      <c r="C124" s="665"/>
      <c r="D124" s="713"/>
      <c r="E124" s="714">
        <f t="shared" ref="E124:E125" si="46">E125</f>
        <v>171506875</v>
      </c>
      <c r="F124" s="715"/>
      <c r="G124" s="535"/>
      <c r="H124" s="667">
        <f t="shared" ref="H124:H125" si="47">H125</f>
        <v>193423790</v>
      </c>
      <c r="I124" s="716" t="str">
        <f t="shared" ref="I124:I130" si="48">IF(H124&lt;E124,"TURUN",IF(H124&gt;E124,"NAIK","TETAP"))</f>
        <v>NAIK</v>
      </c>
      <c r="J124" s="530">
        <f t="shared" si="28"/>
        <v>21916915</v>
      </c>
      <c r="K124" s="765"/>
    </row>
    <row r="125" spans="1:11" ht="30" x14ac:dyDescent="0.25">
      <c r="A125" s="537" t="s">
        <v>303</v>
      </c>
      <c r="B125" s="616"/>
      <c r="C125" s="617"/>
      <c r="D125" s="618"/>
      <c r="E125" s="685">
        <f t="shared" si="46"/>
        <v>171506875</v>
      </c>
      <c r="F125" s="686"/>
      <c r="G125" s="541"/>
      <c r="H125" s="9">
        <f t="shared" si="47"/>
        <v>193423790</v>
      </c>
      <c r="I125" s="639" t="str">
        <f t="shared" si="48"/>
        <v>NAIK</v>
      </c>
      <c r="J125" s="530">
        <f t="shared" si="28"/>
        <v>21916915</v>
      </c>
      <c r="K125" s="765"/>
    </row>
    <row r="126" spans="1:11" ht="45" x14ac:dyDescent="0.25">
      <c r="A126" s="543" t="s">
        <v>304</v>
      </c>
      <c r="B126" s="608" t="s">
        <v>305</v>
      </c>
      <c r="C126" s="620">
        <v>1</v>
      </c>
      <c r="D126" s="610"/>
      <c r="E126" s="611">
        <f t="shared" ref="E126" si="49">SUM(E127:E130)</f>
        <v>171506875</v>
      </c>
      <c r="F126" s="612"/>
      <c r="G126" s="565"/>
      <c r="H126" s="14">
        <f>SUM(H127:H130)</f>
        <v>193423790</v>
      </c>
      <c r="I126" s="566" t="str">
        <f t="shared" si="48"/>
        <v>NAIK</v>
      </c>
      <c r="J126" s="530">
        <f t="shared" si="28"/>
        <v>21916915</v>
      </c>
      <c r="K126" s="765"/>
    </row>
    <row r="127" spans="1:11" ht="60" x14ac:dyDescent="0.25">
      <c r="A127" s="526" t="s">
        <v>306</v>
      </c>
      <c r="B127" s="551"/>
      <c r="C127" s="552"/>
      <c r="D127" s="591" t="s">
        <v>429</v>
      </c>
      <c r="E127" s="601">
        <v>52940000</v>
      </c>
      <c r="F127" s="632" t="s">
        <v>308</v>
      </c>
      <c r="G127" s="105" t="s">
        <v>379</v>
      </c>
      <c r="H127" s="75">
        <v>52940000</v>
      </c>
      <c r="I127" s="582" t="str">
        <f t="shared" si="48"/>
        <v>TETAP</v>
      </c>
      <c r="J127" s="530">
        <f t="shared" si="28"/>
        <v>0</v>
      </c>
      <c r="K127" s="765" t="s">
        <v>487</v>
      </c>
    </row>
    <row r="128" spans="1:11" ht="45" x14ac:dyDescent="0.25">
      <c r="A128" s="526" t="s">
        <v>310</v>
      </c>
      <c r="B128" s="551"/>
      <c r="C128" s="552"/>
      <c r="D128" s="591" t="s">
        <v>430</v>
      </c>
      <c r="E128" s="613">
        <v>19175000</v>
      </c>
      <c r="F128" s="632" t="s">
        <v>312</v>
      </c>
      <c r="G128" s="105" t="s">
        <v>380</v>
      </c>
      <c r="H128" s="717">
        <v>12625000</v>
      </c>
      <c r="I128" s="556" t="str">
        <f t="shared" si="48"/>
        <v>TURUN</v>
      </c>
      <c r="J128" s="530">
        <f t="shared" si="28"/>
        <v>-6550000</v>
      </c>
      <c r="K128" s="765" t="s">
        <v>487</v>
      </c>
    </row>
    <row r="129" spans="1:11" ht="112.5" customHeight="1" x14ac:dyDescent="0.25">
      <c r="A129" s="526" t="s">
        <v>314</v>
      </c>
      <c r="B129" s="551"/>
      <c r="C129" s="552"/>
      <c r="D129" s="591" t="s">
        <v>431</v>
      </c>
      <c r="E129" s="601">
        <v>42391875</v>
      </c>
      <c r="F129" s="632" t="s">
        <v>316</v>
      </c>
      <c r="G129" s="105" t="s">
        <v>380</v>
      </c>
      <c r="H129" s="75">
        <v>43858790</v>
      </c>
      <c r="I129" s="560" t="str">
        <f t="shared" si="48"/>
        <v>NAIK</v>
      </c>
      <c r="J129" s="530">
        <f t="shared" si="28"/>
        <v>1466915</v>
      </c>
      <c r="K129" s="765" t="s">
        <v>487</v>
      </c>
    </row>
    <row r="130" spans="1:11" ht="45" x14ac:dyDescent="0.25">
      <c r="A130" s="526" t="s">
        <v>317</v>
      </c>
      <c r="B130" s="551"/>
      <c r="C130" s="552"/>
      <c r="D130" s="591" t="s">
        <v>432</v>
      </c>
      <c r="E130" s="601">
        <v>57000000</v>
      </c>
      <c r="F130" s="632" t="s">
        <v>319</v>
      </c>
      <c r="G130" s="105" t="s">
        <v>380</v>
      </c>
      <c r="H130" s="75">
        <v>84000000</v>
      </c>
      <c r="I130" s="560" t="str">
        <f t="shared" si="48"/>
        <v>NAIK</v>
      </c>
      <c r="J130" s="530">
        <f t="shared" si="28"/>
        <v>27000000</v>
      </c>
      <c r="K130" s="765" t="s">
        <v>487</v>
      </c>
    </row>
    <row r="131" spans="1:11" x14ac:dyDescent="0.25">
      <c r="A131" s="718"/>
      <c r="B131" s="718"/>
      <c r="C131" s="718"/>
      <c r="D131" s="718"/>
      <c r="E131" s="718"/>
      <c r="F131" s="718"/>
      <c r="G131" s="718"/>
      <c r="H131" s="718"/>
      <c r="I131" s="718"/>
      <c r="J131" s="718"/>
    </row>
    <row r="132" spans="1:11" x14ac:dyDescent="0.25">
      <c r="A132" s="718"/>
      <c r="B132" s="718"/>
      <c r="C132" s="718"/>
      <c r="D132" s="718"/>
      <c r="E132" s="718"/>
      <c r="F132" s="718"/>
      <c r="G132" s="718"/>
      <c r="H132" s="718"/>
      <c r="I132" s="718"/>
      <c r="J132" s="718"/>
    </row>
  </sheetData>
  <mergeCells count="13">
    <mergeCell ref="A2:J2"/>
    <mergeCell ref="A3:J3"/>
    <mergeCell ref="A4:J4"/>
    <mergeCell ref="A5:A6"/>
    <mergeCell ref="B5:C5"/>
    <mergeCell ref="D5:E5"/>
    <mergeCell ref="F5:H5"/>
    <mergeCell ref="I5:J5"/>
    <mergeCell ref="K5:K6"/>
    <mergeCell ref="A19:A21"/>
    <mergeCell ref="A23:A26"/>
    <mergeCell ref="A33:A35"/>
    <mergeCell ref="A37:A39"/>
  </mergeCells>
  <pageMargins left="0.31496062992125984" right="0.11811023622047245" top="0.74803149606299213" bottom="0.74803149606299213" header="0.31496062992125984" footer="0.31496062992125984"/>
  <pageSetup paperSize="5" scale="62" orientation="landscape" horizontalDpi="4294967293" r:id="rId1"/>
  <rowBreaks count="11" manualBreakCount="11">
    <brk id="12" max="16383" man="1"/>
    <brk id="22" max="16383" man="1"/>
    <brk id="32" max="16383" man="1"/>
    <brk id="39" max="16383" man="1"/>
    <brk id="45" max="16383" man="1"/>
    <brk id="64" max="16383" man="1"/>
    <brk id="72" max="16383" man="1"/>
    <brk id="78" max="16383" man="1"/>
    <brk id="87" max="16383" man="1"/>
    <brk id="114" max="16383" man="1"/>
    <brk id="1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topLeftCell="A19" workbookViewId="0">
      <selection activeCell="G19" sqref="G19"/>
    </sheetView>
  </sheetViews>
  <sheetFormatPr defaultRowHeight="15" x14ac:dyDescent="0.25"/>
  <cols>
    <col min="1" max="1" width="24.140625" customWidth="1"/>
    <col min="2" max="2" width="19" customWidth="1"/>
    <col min="3" max="3" width="19" hidden="1" customWidth="1"/>
    <col min="4" max="4" width="20.140625" customWidth="1"/>
    <col min="5" max="5" width="14" customWidth="1"/>
    <col min="6" max="6" width="17.42578125" customWidth="1"/>
    <col min="7" max="7" width="109.42578125" customWidth="1"/>
  </cols>
  <sheetData>
    <row r="1" spans="1:7" x14ac:dyDescent="0.25">
      <c r="A1" s="812" t="s">
        <v>454</v>
      </c>
      <c r="B1" s="812"/>
      <c r="C1" s="812"/>
      <c r="D1" s="812"/>
      <c r="E1" s="812"/>
      <c r="F1" s="812"/>
      <c r="G1" s="812"/>
    </row>
    <row r="2" spans="1:7" x14ac:dyDescent="0.25">
      <c r="A2" s="813" t="s">
        <v>0</v>
      </c>
      <c r="B2" s="813"/>
      <c r="C2" s="813"/>
      <c r="D2" s="813"/>
      <c r="E2" s="813"/>
      <c r="F2" s="813"/>
      <c r="G2" s="813"/>
    </row>
    <row r="3" spans="1:7" ht="15.75" x14ac:dyDescent="0.25">
      <c r="A3" s="841" t="s">
        <v>324</v>
      </c>
      <c r="B3" s="841"/>
      <c r="C3" s="841"/>
      <c r="D3" s="841"/>
      <c r="E3" s="841"/>
      <c r="F3" s="841"/>
      <c r="G3" s="841"/>
    </row>
    <row r="4" spans="1:7" x14ac:dyDescent="0.25">
      <c r="A4" s="842"/>
      <c r="B4" s="842"/>
      <c r="C4" s="842"/>
      <c r="D4" s="842"/>
      <c r="E4" s="842"/>
      <c r="F4" s="842"/>
      <c r="G4" s="842"/>
    </row>
    <row r="5" spans="1:7" ht="15.75" x14ac:dyDescent="0.25">
      <c r="A5" s="843" t="s">
        <v>1</v>
      </c>
      <c r="B5" s="723"/>
      <c r="C5" s="723"/>
      <c r="D5" s="724"/>
      <c r="E5" s="845"/>
      <c r="F5" s="846"/>
      <c r="G5" s="847" t="s">
        <v>455</v>
      </c>
    </row>
    <row r="6" spans="1:7" ht="47.25" x14ac:dyDescent="0.25">
      <c r="A6" s="844"/>
      <c r="B6" s="725" t="s">
        <v>5</v>
      </c>
      <c r="C6" s="725" t="s">
        <v>456</v>
      </c>
      <c r="D6" s="726" t="s">
        <v>457</v>
      </c>
      <c r="E6" s="727" t="s">
        <v>6</v>
      </c>
      <c r="F6" s="727" t="s">
        <v>458</v>
      </c>
      <c r="G6" s="848"/>
    </row>
    <row r="7" spans="1:7" ht="22.5" x14ac:dyDescent="0.25">
      <c r="A7" s="728" t="s">
        <v>459</v>
      </c>
      <c r="B7" s="729">
        <f>B8+B15+B20</f>
        <v>43604681188</v>
      </c>
      <c r="C7" s="729">
        <f>C8+C15+C20</f>
        <v>30179318251</v>
      </c>
      <c r="D7" s="730">
        <f>D8+D15+D20</f>
        <v>27702194847</v>
      </c>
      <c r="E7" s="731" t="str">
        <f>IF(D7&lt;B7,"TURUN",IF(D7&gt;B7,"NAIK","TETAP"))</f>
        <v>TURUN</v>
      </c>
      <c r="F7" s="732">
        <f>D7-B7</f>
        <v>-15902486341</v>
      </c>
      <c r="G7" s="733"/>
    </row>
    <row r="8" spans="1:7" ht="22.5" x14ac:dyDescent="0.25">
      <c r="A8" s="734" t="s">
        <v>9</v>
      </c>
      <c r="B8" s="735">
        <f>SUM(B9:B14)</f>
        <v>39742070003</v>
      </c>
      <c r="C8" s="735">
        <f>SUM(C9:C14)</f>
        <v>26316707066</v>
      </c>
      <c r="D8" s="736">
        <f>SUM(D9:D14)</f>
        <v>23568757857</v>
      </c>
      <c r="E8" s="731" t="str">
        <f t="shared" ref="E8:E21" si="0">IF(D8&lt;B8,"TURUN",IF(D8&gt;B8,"NAIK","TETAP"))</f>
        <v>TURUN</v>
      </c>
      <c r="F8" s="737">
        <f t="shared" ref="F8:F21" si="1">D8-B8</f>
        <v>-16173312146</v>
      </c>
      <c r="G8" s="738"/>
    </row>
    <row r="9" spans="1:7" ht="202.5" customHeight="1" x14ac:dyDescent="0.25">
      <c r="A9" s="739" t="s">
        <v>151</v>
      </c>
      <c r="B9" s="740">
        <f>kegiatan!E68</f>
        <v>13425362937</v>
      </c>
      <c r="C9" s="740" t="s">
        <v>464</v>
      </c>
      <c r="D9" s="741">
        <f>kegiatan!H68</f>
        <v>14063272738</v>
      </c>
      <c r="E9" s="742" t="str">
        <f>IF(D9&lt;B9,"TURUN",IF(D9&gt;B9,"NAIK","TETAP"))</f>
        <v>NAIK</v>
      </c>
      <c r="F9" s="743">
        <f t="shared" si="1"/>
        <v>637909801</v>
      </c>
      <c r="G9" s="744" t="s">
        <v>466</v>
      </c>
    </row>
    <row r="10" spans="1:7" ht="102" x14ac:dyDescent="0.25">
      <c r="A10" s="739" t="s">
        <v>10</v>
      </c>
      <c r="B10" s="740">
        <f>kegiatan!E9</f>
        <v>590621507</v>
      </c>
      <c r="C10" s="740">
        <f>[2]KEGIATAN!E8</f>
        <v>590621507</v>
      </c>
      <c r="D10" s="741">
        <f>kegiatan!H9</f>
        <v>547595395</v>
      </c>
      <c r="E10" s="731" t="str">
        <f t="shared" si="0"/>
        <v>TURUN</v>
      </c>
      <c r="F10" s="743">
        <f t="shared" si="1"/>
        <v>-43026112</v>
      </c>
      <c r="G10" s="745" t="s">
        <v>467</v>
      </c>
    </row>
    <row r="11" spans="1:7" ht="357" x14ac:dyDescent="0.25">
      <c r="A11" s="739" t="s">
        <v>23</v>
      </c>
      <c r="B11" s="746">
        <f>kegiatan!E14</f>
        <v>12098992249</v>
      </c>
      <c r="C11" s="746">
        <f>[2]KEGIATAN!E13</f>
        <v>12098992249</v>
      </c>
      <c r="D11" s="747">
        <f>kegiatan!H14</f>
        <v>5709736384</v>
      </c>
      <c r="E11" s="731" t="str">
        <f t="shared" si="0"/>
        <v>TURUN</v>
      </c>
      <c r="F11" s="743">
        <f t="shared" si="1"/>
        <v>-6389255865</v>
      </c>
      <c r="G11" s="744" t="s">
        <v>468</v>
      </c>
    </row>
    <row r="12" spans="1:7" ht="178.5" x14ac:dyDescent="0.25">
      <c r="A12" s="739" t="s">
        <v>101</v>
      </c>
      <c r="B12" s="740">
        <f>kegiatan!E49</f>
        <v>13454538478</v>
      </c>
      <c r="C12" s="740">
        <f>[2]KEGIATAN!E48</f>
        <v>13454538478</v>
      </c>
      <c r="D12" s="741">
        <f>kegiatan!H49</f>
        <v>3123297220</v>
      </c>
      <c r="E12" s="731" t="str">
        <f t="shared" si="0"/>
        <v>TURUN</v>
      </c>
      <c r="F12" s="743">
        <f t="shared" si="1"/>
        <v>-10331241258</v>
      </c>
      <c r="G12" s="745" t="s">
        <v>470</v>
      </c>
    </row>
    <row r="13" spans="1:7" ht="114.75" x14ac:dyDescent="0.25">
      <c r="A13" s="739" t="s">
        <v>122</v>
      </c>
      <c r="B13" s="740">
        <f>kegiatan!E56</f>
        <v>139749832</v>
      </c>
      <c r="C13" s="740">
        <f>[2]KEGIATAN!E55</f>
        <v>139749832</v>
      </c>
      <c r="D13" s="741">
        <f>kegiatan!H56</f>
        <v>98531120</v>
      </c>
      <c r="E13" s="731" t="str">
        <f t="shared" si="0"/>
        <v>TURUN</v>
      </c>
      <c r="F13" s="743">
        <f t="shared" si="1"/>
        <v>-41218712</v>
      </c>
      <c r="G13" s="745" t="s">
        <v>469</v>
      </c>
    </row>
    <row r="14" spans="1:7" ht="22.5" x14ac:dyDescent="0.25">
      <c r="A14" s="739" t="s">
        <v>145</v>
      </c>
      <c r="B14" s="740">
        <f>kegiatan!E65</f>
        <v>32805000</v>
      </c>
      <c r="C14" s="740">
        <f>[2]KEGIATAN!E64</f>
        <v>32805000</v>
      </c>
      <c r="D14" s="741">
        <f>kegiatan!H65</f>
        <v>26325000</v>
      </c>
      <c r="E14" s="731" t="str">
        <f t="shared" si="0"/>
        <v>TURUN</v>
      </c>
      <c r="F14" s="743">
        <f t="shared" si="1"/>
        <v>-6480000</v>
      </c>
      <c r="G14" s="744" t="s">
        <v>460</v>
      </c>
    </row>
    <row r="15" spans="1:7" ht="22.5" x14ac:dyDescent="0.25">
      <c r="A15" s="748" t="s">
        <v>213</v>
      </c>
      <c r="B15" s="749">
        <f>SUM(B16:B19)</f>
        <v>3691104310</v>
      </c>
      <c r="C15" s="749">
        <f>SUM(C16:C19)</f>
        <v>3691104310</v>
      </c>
      <c r="D15" s="750">
        <f>SUM(D16:D19)</f>
        <v>3940013200</v>
      </c>
      <c r="E15" s="731" t="str">
        <f t="shared" si="0"/>
        <v>NAIK</v>
      </c>
      <c r="F15" s="751">
        <f t="shared" si="1"/>
        <v>248908890</v>
      </c>
      <c r="G15" s="752"/>
    </row>
    <row r="16" spans="1:7" ht="22.5" x14ac:dyDescent="0.25">
      <c r="A16" s="739" t="s">
        <v>214</v>
      </c>
      <c r="B16" s="740">
        <f>kegiatan!E90</f>
        <v>160938400</v>
      </c>
      <c r="C16" s="740">
        <f>[2]KEGIATAN!E89</f>
        <v>160938400</v>
      </c>
      <c r="D16" s="741">
        <f>kegiatan!H90</f>
        <v>157793400</v>
      </c>
      <c r="E16" s="731" t="str">
        <f t="shared" si="0"/>
        <v>TURUN</v>
      </c>
      <c r="F16" s="743">
        <f t="shared" si="1"/>
        <v>-3145000</v>
      </c>
      <c r="G16" s="744" t="s">
        <v>461</v>
      </c>
    </row>
    <row r="17" spans="1:7" ht="102" x14ac:dyDescent="0.25">
      <c r="A17" s="739" t="s">
        <v>222</v>
      </c>
      <c r="B17" s="740">
        <f>kegiatan!E93</f>
        <v>1740303910</v>
      </c>
      <c r="C17" s="740">
        <f>[2]KEGIATAN!E92</f>
        <v>1740303910</v>
      </c>
      <c r="D17" s="741">
        <f>kegiatan!H93</f>
        <v>1517136460</v>
      </c>
      <c r="E17" s="731" t="str">
        <f t="shared" si="0"/>
        <v>TURUN</v>
      </c>
      <c r="F17" s="743">
        <f t="shared" si="1"/>
        <v>-223167450</v>
      </c>
      <c r="G17" s="753" t="s">
        <v>462</v>
      </c>
    </row>
    <row r="18" spans="1:7" ht="153" x14ac:dyDescent="0.25">
      <c r="A18" s="739" t="s">
        <v>239</v>
      </c>
      <c r="B18" s="740">
        <f>kegiatan!E100</f>
        <v>873876000</v>
      </c>
      <c r="C18" s="740">
        <f>[2]KEGIATAN!E99</f>
        <v>873876000</v>
      </c>
      <c r="D18" s="741">
        <f>kegiatan!H100</f>
        <v>1401372840</v>
      </c>
      <c r="E18" s="731" t="str">
        <f t="shared" si="0"/>
        <v>NAIK</v>
      </c>
      <c r="F18" s="743">
        <f t="shared" si="1"/>
        <v>527496840</v>
      </c>
      <c r="G18" s="754" t="s">
        <v>471</v>
      </c>
    </row>
    <row r="19" spans="1:7" ht="162.75" customHeight="1" x14ac:dyDescent="0.25">
      <c r="A19" s="739" t="s">
        <v>268</v>
      </c>
      <c r="B19" s="740">
        <f>kegiatan!E110</f>
        <v>915986000</v>
      </c>
      <c r="C19" s="740">
        <f>[2]KEGIATAN!E109</f>
        <v>915986000</v>
      </c>
      <c r="D19" s="741">
        <f>kegiatan!H110</f>
        <v>863710500</v>
      </c>
      <c r="E19" s="731" t="str">
        <f t="shared" si="0"/>
        <v>TURUN</v>
      </c>
      <c r="F19" s="743">
        <f t="shared" si="1"/>
        <v>-52275500</v>
      </c>
      <c r="G19" s="755" t="s">
        <v>472</v>
      </c>
    </row>
    <row r="20" spans="1:7" ht="22.5" x14ac:dyDescent="0.25">
      <c r="A20" s="756" t="s">
        <v>302</v>
      </c>
      <c r="B20" s="757">
        <f>B21</f>
        <v>171506875</v>
      </c>
      <c r="C20" s="757">
        <f>C21</f>
        <v>171506875</v>
      </c>
      <c r="D20" s="758">
        <f>D21</f>
        <v>193423790</v>
      </c>
      <c r="E20" s="742" t="str">
        <f t="shared" si="0"/>
        <v>NAIK</v>
      </c>
      <c r="F20" s="759">
        <f t="shared" si="1"/>
        <v>21916915</v>
      </c>
      <c r="G20" s="760"/>
    </row>
    <row r="21" spans="1:7" ht="22.5" x14ac:dyDescent="0.25">
      <c r="A21" s="739" t="s">
        <v>303</v>
      </c>
      <c r="B21" s="740">
        <f>kegiatan!E125</f>
        <v>171506875</v>
      </c>
      <c r="C21" s="740">
        <f>[2]KEGIATAN!E124</f>
        <v>171506875</v>
      </c>
      <c r="D21" s="741">
        <f>kegiatan!H125</f>
        <v>193423790</v>
      </c>
      <c r="E21" s="742" t="str">
        <f t="shared" si="0"/>
        <v>NAIK</v>
      </c>
      <c r="F21" s="743">
        <f t="shared" si="1"/>
        <v>21916915</v>
      </c>
      <c r="G21" s="744" t="s">
        <v>463</v>
      </c>
    </row>
  </sheetData>
  <mergeCells count="7">
    <mergeCell ref="A1:G1"/>
    <mergeCell ref="A2:G2"/>
    <mergeCell ref="A3:G3"/>
    <mergeCell ref="A4:G4"/>
    <mergeCell ref="A5:A6"/>
    <mergeCell ref="E5:F5"/>
    <mergeCell ref="G5:G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 (2)</vt:lpstr>
      <vt:lpstr>Sheet1</vt:lpstr>
      <vt:lpstr>Sheet4</vt:lpstr>
      <vt:lpstr>Sheet2</vt:lpstr>
      <vt:lpstr>Sheet3</vt:lpstr>
      <vt:lpstr>kegiatan</vt:lpstr>
      <vt:lpstr>program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My Computer</cp:lastModifiedBy>
  <cp:lastPrinted>2022-05-30T08:20:07Z</cp:lastPrinted>
  <dcterms:created xsi:type="dcterms:W3CDTF">2021-08-27T06:59:01Z</dcterms:created>
  <dcterms:modified xsi:type="dcterms:W3CDTF">2022-06-06T04:10:54Z</dcterms:modified>
</cp:coreProperties>
</file>